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/>
  </bookViews>
  <sheets>
    <sheet name="REMS_2015-16" sheetId="1" r:id="rId1"/>
  </sheets>
  <definedNames>
    <definedName name="_xlnm.Print_Area" localSheetId="0">'REMS_2015-16'!$A$1:$CL$19</definedName>
    <definedName name="_xlnm.Print_Titles" localSheetId="0">'REMS_2015-16'!$A:$D,'REMS_2015-16'!$1:$2</definedName>
  </definedNames>
  <calcPr calcId="124519"/>
</workbook>
</file>

<file path=xl/calcChain.xml><?xml version="1.0" encoding="utf-8"?>
<calcChain xmlns="http://schemas.openxmlformats.org/spreadsheetml/2006/main">
  <c r="BP5" i="1"/>
  <c r="BV5"/>
  <c r="BZ5"/>
  <c r="CB5"/>
  <c r="BN5"/>
  <c r="X5"/>
  <c r="X4"/>
  <c r="BT4"/>
  <c r="BR4"/>
  <c r="AP4"/>
  <c r="AF4"/>
  <c r="H4"/>
  <c r="CH10"/>
  <c r="CJ9"/>
  <c r="CJ11"/>
  <c r="CJ12"/>
  <c r="CJ13"/>
  <c r="CJ14"/>
  <c r="BD5"/>
  <c r="BD4"/>
  <c r="AX5"/>
  <c r="AX4"/>
  <c r="AT5"/>
  <c r="AT4"/>
  <c r="Z5"/>
  <c r="Z4"/>
  <c r="CD5"/>
  <c r="BX5"/>
  <c r="BL5"/>
  <c r="BJ5"/>
  <c r="BH5"/>
  <c r="BF5"/>
  <c r="BB5"/>
  <c r="AZ5"/>
  <c r="AV5"/>
  <c r="AR5"/>
  <c r="AN5"/>
  <c r="AL5"/>
  <c r="AJ5"/>
  <c r="AH5"/>
  <c r="AD5"/>
  <c r="AB5"/>
  <c r="V5"/>
  <c r="T5"/>
  <c r="R5"/>
  <c r="P5"/>
  <c r="N5"/>
  <c r="L5"/>
  <c r="J5"/>
  <c r="F5"/>
  <c r="C19"/>
  <c r="CD3" l="1"/>
  <c r="CB3"/>
  <c r="BZ3"/>
  <c r="BX3"/>
  <c r="BV3"/>
  <c r="BT3"/>
  <c r="BR3"/>
  <c r="BP3"/>
  <c r="BN3"/>
  <c r="BL3"/>
  <c r="BJ3"/>
  <c r="BH3"/>
  <c r="BF3"/>
  <c r="BD3"/>
  <c r="BB3"/>
  <c r="AZ3"/>
  <c r="AX3"/>
  <c r="AV3"/>
  <c r="AT3"/>
  <c r="AR3"/>
  <c r="AP3"/>
  <c r="AN3"/>
  <c r="AL3"/>
  <c r="AJ3"/>
  <c r="AH3"/>
  <c r="AF3"/>
  <c r="AD3"/>
  <c r="AB3"/>
  <c r="Z3"/>
  <c r="W3"/>
  <c r="X3" s="1"/>
  <c r="V3"/>
  <c r="T3"/>
  <c r="R3"/>
  <c r="P3"/>
  <c r="N3"/>
  <c r="L3"/>
  <c r="J3"/>
  <c r="H3"/>
  <c r="F3"/>
  <c r="CC19"/>
  <c r="CD19" s="1"/>
  <c r="CA19"/>
  <c r="CB19" s="1"/>
  <c r="BY19"/>
  <c r="BZ19" s="1"/>
  <c r="BW19"/>
  <c r="BX19" s="1"/>
  <c r="BU19"/>
  <c r="BV19" s="1"/>
  <c r="BS19"/>
  <c r="BT19" s="1"/>
  <c r="BQ19"/>
  <c r="BR19" s="1"/>
  <c r="BO19"/>
  <c r="BP19" s="1"/>
  <c r="BM19"/>
  <c r="BN19" s="1"/>
  <c r="BK19"/>
  <c r="BL19" s="1"/>
  <c r="BI19"/>
  <c r="BJ19" s="1"/>
  <c r="BG19"/>
  <c r="BH19" s="1"/>
  <c r="BE19"/>
  <c r="BF19" s="1"/>
  <c r="BC19"/>
  <c r="BD19" s="1"/>
  <c r="BA19"/>
  <c r="BB19" s="1"/>
  <c r="AY19"/>
  <c r="AZ19" s="1"/>
  <c r="AW19"/>
  <c r="AX19" s="1"/>
  <c r="AU19"/>
  <c r="AV19" s="1"/>
  <c r="AS19"/>
  <c r="AT19" s="1"/>
  <c r="AR19"/>
  <c r="AQ19"/>
  <c r="AO19"/>
  <c r="AP19" s="1"/>
  <c r="AM19"/>
  <c r="AN19" s="1"/>
  <c r="AK19"/>
  <c r="AL19" s="1"/>
  <c r="AI19"/>
  <c r="AJ19" s="1"/>
  <c r="AG19"/>
  <c r="AH19" s="1"/>
  <c r="AE19"/>
  <c r="AF19" s="1"/>
  <c r="AC19"/>
  <c r="AD19" s="1"/>
  <c r="AB19"/>
  <c r="AA19"/>
  <c r="Y19"/>
  <c r="Z19" s="1"/>
  <c r="U19"/>
  <c r="V19" s="1"/>
  <c r="S19"/>
  <c r="T19" s="1"/>
  <c r="Q19"/>
  <c r="R19" s="1"/>
  <c r="O19"/>
  <c r="P19" s="1"/>
  <c r="M19"/>
  <c r="N19" s="1"/>
  <c r="L19"/>
  <c r="K19"/>
  <c r="I19"/>
  <c r="J19" s="1"/>
  <c r="G19"/>
  <c r="H19" s="1"/>
  <c r="E19"/>
  <c r="F19" s="1"/>
  <c r="CC18"/>
  <c r="CD18" s="1"/>
  <c r="CA18"/>
  <c r="CB18" s="1"/>
  <c r="BY18"/>
  <c r="BZ18" s="1"/>
  <c r="BW18"/>
  <c r="BX18" s="1"/>
  <c r="BU18"/>
  <c r="BV18" s="1"/>
  <c r="BS18"/>
  <c r="BT18" s="1"/>
  <c r="BQ18"/>
  <c r="BR18" s="1"/>
  <c r="BP18"/>
  <c r="BO18"/>
  <c r="BN18"/>
  <c r="BM18"/>
  <c r="BK18"/>
  <c r="BL18" s="1"/>
  <c r="BI18"/>
  <c r="BJ18" s="1"/>
  <c r="BG18"/>
  <c r="BH18" s="1"/>
  <c r="BE18"/>
  <c r="BF18" s="1"/>
  <c r="BC18"/>
  <c r="BD18" s="1"/>
  <c r="BA18"/>
  <c r="BB18" s="1"/>
  <c r="AY18"/>
  <c r="AZ18" s="1"/>
  <c r="AW18"/>
  <c r="AX18" s="1"/>
  <c r="AU18"/>
  <c r="AV18" s="1"/>
  <c r="AS18"/>
  <c r="AT18" s="1"/>
  <c r="AQ18"/>
  <c r="AR18" s="1"/>
  <c r="AO18"/>
  <c r="AP18" s="1"/>
  <c r="AM18"/>
  <c r="AN18" s="1"/>
  <c r="AK18"/>
  <c r="AL18" s="1"/>
  <c r="AI18"/>
  <c r="AJ18" s="1"/>
  <c r="AH18"/>
  <c r="AG18"/>
  <c r="AE18"/>
  <c r="AF18" s="1"/>
  <c r="AC18"/>
  <c r="AD18" s="1"/>
  <c r="AA18"/>
  <c r="AB18" s="1"/>
  <c r="Y18"/>
  <c r="Z18" s="1"/>
  <c r="U18"/>
  <c r="V18" s="1"/>
  <c r="S18"/>
  <c r="T18" s="1"/>
  <c r="Q18"/>
  <c r="R18" s="1"/>
  <c r="O18"/>
  <c r="P18" s="1"/>
  <c r="M18"/>
  <c r="N18" s="1"/>
  <c r="K18"/>
  <c r="L18" s="1"/>
  <c r="J18"/>
  <c r="I18"/>
  <c r="G18"/>
  <c r="H18" s="1"/>
  <c r="E18"/>
  <c r="F18" s="1"/>
  <c r="CD17"/>
  <c r="CB17"/>
  <c r="BZ17"/>
  <c r="BX17"/>
  <c r="BV17"/>
  <c r="BT17"/>
  <c r="BR17"/>
  <c r="BP17"/>
  <c r="BN17"/>
  <c r="BL17"/>
  <c r="BJ17"/>
  <c r="BH17"/>
  <c r="BF17"/>
  <c r="BD17"/>
  <c r="BB17"/>
  <c r="AZ17"/>
  <c r="AX17"/>
  <c r="AV17"/>
  <c r="AT17"/>
  <c r="AR17"/>
  <c r="AP17"/>
  <c r="AN17"/>
  <c r="AL17"/>
  <c r="AJ17"/>
  <c r="AH17"/>
  <c r="AF17"/>
  <c r="AD17"/>
  <c r="AB17"/>
  <c r="Z17"/>
  <c r="W17"/>
  <c r="X17" s="1"/>
  <c r="V17"/>
  <c r="T17"/>
  <c r="R17"/>
  <c r="P17"/>
  <c r="N17"/>
  <c r="L17"/>
  <c r="J17"/>
  <c r="H17"/>
  <c r="F17"/>
  <c r="CF15"/>
  <c r="CD15"/>
  <c r="CB15"/>
  <c r="BX15"/>
  <c r="BV15"/>
  <c r="BT15"/>
  <c r="BR15"/>
  <c r="BP15"/>
  <c r="BN15"/>
  <c r="BL15"/>
  <c r="BJ15"/>
  <c r="BH15"/>
  <c r="BF15"/>
  <c r="BD15"/>
  <c r="BB15"/>
  <c r="AZ15"/>
  <c r="AX15"/>
  <c r="AV15"/>
  <c r="AT15"/>
  <c r="AR15"/>
  <c r="AP15"/>
  <c r="AN15"/>
  <c r="AJ15"/>
  <c r="AH15"/>
  <c r="AF15"/>
  <c r="AD15"/>
  <c r="AB15"/>
  <c r="Z15"/>
  <c r="X15"/>
  <c r="V15"/>
  <c r="T15"/>
  <c r="R15"/>
  <c r="P15"/>
  <c r="N15"/>
  <c r="L15"/>
  <c r="J15"/>
  <c r="H15"/>
  <c r="F15"/>
  <c r="BZ10"/>
  <c r="BZ15" s="1"/>
  <c r="AL10"/>
  <c r="AL15" s="1"/>
  <c r="CJ8"/>
  <c r="CH6"/>
  <c r="CE4"/>
  <c r="CI4" s="1"/>
  <c r="CD4"/>
  <c r="CB4"/>
  <c r="BZ4"/>
  <c r="BX4"/>
  <c r="BV4"/>
  <c r="BP4"/>
  <c r="BN4"/>
  <c r="BL4"/>
  <c r="BJ4"/>
  <c r="BH4"/>
  <c r="BF4"/>
  <c r="BB4"/>
  <c r="AZ4"/>
  <c r="AV4"/>
  <c r="AR4"/>
  <c r="AN4"/>
  <c r="AL4"/>
  <c r="AJ4"/>
  <c r="AH4"/>
  <c r="AD4"/>
  <c r="AB4"/>
  <c r="V4"/>
  <c r="T4"/>
  <c r="R4"/>
  <c r="P4"/>
  <c r="N4"/>
  <c r="L4"/>
  <c r="J4"/>
  <c r="F4"/>
  <c r="CH15" l="1"/>
  <c r="CH16" s="1"/>
  <c r="CJ10"/>
  <c r="CJ15" s="1"/>
  <c r="CF5"/>
  <c r="CE3"/>
  <c r="CI3" s="1"/>
  <c r="P6"/>
  <c r="P16" s="1"/>
  <c r="CB6"/>
  <c r="CB16" s="1"/>
  <c r="L6"/>
  <c r="L16" s="1"/>
  <c r="AR6"/>
  <c r="AR16" s="1"/>
  <c r="BL6"/>
  <c r="BL16" s="1"/>
  <c r="BX6"/>
  <c r="BX16" s="1"/>
  <c r="H6"/>
  <c r="H16" s="1"/>
  <c r="AN6"/>
  <c r="AN16" s="1"/>
  <c r="BT6"/>
  <c r="BT16" s="1"/>
  <c r="BH6"/>
  <c r="BH16" s="1"/>
  <c r="AH6"/>
  <c r="AH16" s="1"/>
  <c r="AF6"/>
  <c r="AF16" s="1"/>
  <c r="AZ6"/>
  <c r="AZ16" s="1"/>
  <c r="T6"/>
  <c r="T16" s="1"/>
  <c r="AJ6"/>
  <c r="AJ16" s="1"/>
  <c r="CF3"/>
  <c r="CJ3" s="1"/>
  <c r="CF4"/>
  <c r="CJ4" s="1"/>
  <c r="R6"/>
  <c r="R16" s="1"/>
  <c r="AX6"/>
  <c r="AX16" s="1"/>
  <c r="BN6"/>
  <c r="BN16" s="1"/>
  <c r="CD6"/>
  <c r="CD16" s="1"/>
  <c r="AV6"/>
  <c r="AV16" s="1"/>
  <c r="BP6"/>
  <c r="BP16" s="1"/>
  <c r="AB6"/>
  <c r="AB16" s="1"/>
  <c r="AP6"/>
  <c r="AP16" s="1"/>
  <c r="BV6"/>
  <c r="BV16" s="1"/>
  <c r="Z6"/>
  <c r="Z16" s="1"/>
  <c r="W18"/>
  <c r="X18" s="1"/>
  <c r="W19"/>
  <c r="X19" s="1"/>
  <c r="J6"/>
  <c r="J16" s="1"/>
  <c r="BF6"/>
  <c r="BF16" s="1"/>
  <c r="CE17"/>
  <c r="CF17" s="1"/>
  <c r="CE18" l="1"/>
  <c r="CF18" s="1"/>
  <c r="AT6"/>
  <c r="AT16" s="1"/>
  <c r="BJ6"/>
  <c r="BJ16" s="1"/>
  <c r="BB6"/>
  <c r="BB16" s="1"/>
  <c r="AD6"/>
  <c r="AD16" s="1"/>
  <c r="BZ6"/>
  <c r="BZ16" s="1"/>
  <c r="N6"/>
  <c r="N16" s="1"/>
  <c r="BR6"/>
  <c r="BR16" s="1"/>
  <c r="V6"/>
  <c r="V16" s="1"/>
  <c r="CE19"/>
  <c r="CF19" s="1"/>
  <c r="AL6"/>
  <c r="AL16" s="1"/>
  <c r="F6" l="1"/>
  <c r="F16" s="1"/>
  <c r="X6"/>
  <c r="X16" s="1"/>
  <c r="BD6" l="1"/>
  <c r="BD16" s="1"/>
  <c r="CJ5"/>
  <c r="CJ6" l="1"/>
  <c r="CJ16" s="1"/>
  <c r="CF6"/>
  <c r="CF16" s="1"/>
</calcChain>
</file>

<file path=xl/sharedStrings.xml><?xml version="1.0" encoding="utf-8"?>
<sst xmlns="http://schemas.openxmlformats.org/spreadsheetml/2006/main" count="167" uniqueCount="73">
  <si>
    <t>S. No.</t>
  </si>
  <si>
    <t xml:space="preserve">Activities </t>
  </si>
  <si>
    <t>Unit Cost</t>
  </si>
  <si>
    <t>Unit Description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</si>
  <si>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</si>
  <si>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</si>
  <si>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</si>
  <si>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</si>
  <si>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</si>
  <si>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</si>
  <si>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</si>
  <si>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</si>
  <si>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</si>
  <si>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</si>
  <si>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</si>
  <si>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</si>
  <si>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</si>
  <si>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</si>
  <si>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</si>
  <si>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</si>
  <si>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</si>
  <si>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</si>
  <si>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</si>
  <si>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</si>
  <si>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</si>
  <si>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</si>
  <si>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</si>
  <si>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 xml:space="preserve">Nalanda </t>
  </si>
  <si>
    <t xml:space="preserve"> Nawada </t>
  </si>
  <si>
    <t>Patna(Rural)</t>
  </si>
  <si>
    <t>Patna(Urban)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</si>
  <si>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</si>
  <si>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</si>
  <si>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</si>
  <si>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</si>
  <si>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</si>
  <si>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</si>
  <si>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</si>
  <si>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</si>
  <si>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</si>
  <si>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</si>
  <si>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</si>
  <si>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</si>
  <si>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District Total</t>
  </si>
  <si>
    <t>SLO</t>
  </si>
  <si>
    <t>Grand Total</t>
  </si>
  <si>
    <t>Remarks</t>
  </si>
  <si>
    <t>Research, Evaluation, Monitoring &amp; Supervision</t>
  </si>
  <si>
    <t>Phy.</t>
  </si>
  <si>
    <t>Fin.</t>
  </si>
  <si>
    <t xml:space="preserve">Phy. </t>
  </si>
  <si>
    <t>Per School/ Section</t>
  </si>
  <si>
    <t>s</t>
  </si>
  <si>
    <t>Per School</t>
  </si>
  <si>
    <t>Action Research</t>
  </si>
  <si>
    <t>r</t>
  </si>
  <si>
    <t>Sub Total</t>
  </si>
  <si>
    <t>State Level Activities</t>
  </si>
  <si>
    <t>Concurrent Evaluation</t>
  </si>
  <si>
    <t>SCPCR related activities</t>
  </si>
  <si>
    <t xml:space="preserve">Research Studies </t>
  </si>
  <si>
    <t>Monitoring of Implementation of Programmes</t>
  </si>
  <si>
    <t>Per District</t>
  </si>
  <si>
    <t>Mapping of Schools - Patna (U)</t>
  </si>
  <si>
    <t>Sub-Total</t>
  </si>
  <si>
    <t>Per Distrcit</t>
  </si>
  <si>
    <t xml:space="preserve">U-DISE for all types of schools (Recognized as well as Unrecognized) </t>
  </si>
  <si>
    <t>Others - Monitoring &amp; Supervision through BRCs &amp; CRCs</t>
  </si>
  <si>
    <t>5% Sample Checking of U-DISE Data</t>
  </si>
  <si>
    <t>On going Research Evaluation Studies of FY 2014-15</t>
  </si>
  <si>
    <t>District Share in F. Year 2015-16</t>
  </si>
  <si>
    <t>State Share in F.Year 2015-16</t>
  </si>
  <si>
    <t>Approved Budget under REMS in F.Year - 2015-16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</si>
</sst>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0"/>
    <numFmt numFmtId="166" formatCode="0.000"/>
    <numFmt numFmtId="167" formatCode="0.000000"/>
    <numFmt numFmtId="168" formatCode="0.0000;[Red]0.000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Fill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6" fontId="0" fillId="0" borderId="0" xfId="0" applyNumberFormat="1" applyAlignment="1">
      <alignment vertical="center" wrapText="1"/>
    </xf>
    <xf numFmtId="2" fontId="2" fillId="8" borderId="1" xfId="0" applyNumberFormat="1" applyFont="1" applyFill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165" fontId="2" fillId="9" borderId="1" xfId="0" applyNumberFormat="1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vertical="center" wrapText="1"/>
    </xf>
    <xf numFmtId="166" fontId="2" fillId="10" borderId="1" xfId="0" applyNumberFormat="1" applyFont="1" applyFill="1" applyBorder="1" applyAlignment="1">
      <alignment vertical="center" wrapText="1"/>
    </xf>
    <xf numFmtId="1" fontId="2" fillId="10" borderId="1" xfId="0" applyNumberFormat="1" applyFont="1" applyFill="1" applyBorder="1" applyAlignment="1">
      <alignment vertical="center" wrapText="1"/>
    </xf>
    <xf numFmtId="165" fontId="2" fillId="1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166" fontId="2" fillId="9" borderId="1" xfId="0" applyNumberFormat="1" applyFont="1" applyFill="1" applyBorder="1" applyAlignment="1">
      <alignment vertical="center" wrapText="1"/>
    </xf>
    <xf numFmtId="1" fontId="2" fillId="9" borderId="1" xfId="0" applyNumberFormat="1" applyFont="1" applyFill="1" applyBorder="1" applyAlignment="1">
      <alignment vertical="center" wrapText="1"/>
    </xf>
    <xf numFmtId="165" fontId="2" fillId="9" borderId="1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166" fontId="3" fillId="8" borderId="1" xfId="0" applyNumberFormat="1" applyFont="1" applyFill="1" applyBorder="1" applyAlignment="1">
      <alignment vertical="center" wrapText="1"/>
    </xf>
    <xf numFmtId="1" fontId="3" fillId="8" borderId="1" xfId="0" applyNumberFormat="1" applyFont="1" applyFill="1" applyBorder="1" applyAlignment="1">
      <alignment vertical="center" wrapText="1"/>
    </xf>
    <xf numFmtId="167" fontId="5" fillId="0" borderId="0" xfId="0" applyNumberFormat="1" applyFont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9">
    <cellStyle name="Comma 2" xfId="1"/>
    <cellStyle name="Comma 2 2" xfId="2"/>
    <cellStyle name="Comma 3" xfId="3"/>
    <cellStyle name="Comma 4" xfId="4"/>
    <cellStyle name="Normal" xfId="0" builtinId="0"/>
    <cellStyle name="Normal 10" xfId="5"/>
    <cellStyle name="Normal 2" xfId="6"/>
    <cellStyle name="Normal 2 2" xfId="7"/>
    <cellStyle name="Percent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116"/>
  <sheetViews>
    <sheetView tabSelected="1" view="pageBreakPreview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G18" sqref="CG18"/>
    </sheetView>
  </sheetViews>
  <sheetFormatPr defaultRowHeight="12.75"/>
  <cols>
    <col min="1" max="1" width="6.7109375" style="2" customWidth="1"/>
    <col min="2" max="2" width="42.28515625" style="2" customWidth="1"/>
    <col min="3" max="3" width="10.42578125" style="2" customWidth="1"/>
    <col min="4" max="4" width="13.42578125" style="2" customWidth="1"/>
    <col min="5" max="5" width="11" style="2" customWidth="1"/>
    <col min="6" max="6" width="13.28515625" style="2" customWidth="1"/>
    <col min="7" max="8" width="14.85546875" style="2" customWidth="1"/>
    <col min="9" max="9" width="12.7109375" style="2" customWidth="1"/>
    <col min="10" max="46" width="11.85546875" style="2" customWidth="1"/>
    <col min="47" max="48" width="15" style="2" customWidth="1"/>
    <col min="49" max="82" width="11.85546875" style="2" customWidth="1"/>
    <col min="83" max="83" width="13" style="2" customWidth="1"/>
    <col min="84" max="84" width="12.85546875" style="2" customWidth="1"/>
    <col min="85" max="86" width="11.85546875" style="2" customWidth="1"/>
    <col min="87" max="87" width="15.7109375" style="2" bestFit="1" customWidth="1"/>
    <col min="88" max="88" width="11.85546875" style="2" customWidth="1"/>
    <col min="89" max="89" width="10.85546875" style="2" customWidth="1"/>
    <col min="90" max="90" width="10.5703125" style="2" bestFit="1" customWidth="1"/>
    <col min="91" max="91" width="9.5703125" style="2" bestFit="1" customWidth="1"/>
    <col min="92" max="16384" width="9.140625" style="2"/>
  </cols>
  <sheetData>
    <row r="1" spans="1:91" ht="30" customHeight="1">
      <c r="A1" s="52" t="s">
        <v>0</v>
      </c>
      <c r="B1" s="1" t="s">
        <v>1</v>
      </c>
      <c r="C1" s="53" t="s">
        <v>2</v>
      </c>
      <c r="D1" s="53" t="s">
        <v>3</v>
      </c>
      <c r="E1" s="56" t="s">
        <v>4</v>
      </c>
      <c r="F1" s="56"/>
      <c r="G1" s="56" t="s">
        <v>5</v>
      </c>
      <c r="H1" s="56"/>
      <c r="I1" s="56" t="s">
        <v>6</v>
      </c>
      <c r="J1" s="56"/>
      <c r="K1" s="57" t="s">
        <v>7</v>
      </c>
      <c r="L1" s="57"/>
      <c r="M1" s="56" t="s">
        <v>8</v>
      </c>
      <c r="N1" s="56"/>
      <c r="O1" s="56" t="s">
        <v>9</v>
      </c>
      <c r="P1" s="56"/>
      <c r="Q1" s="56" t="s">
        <v>10</v>
      </c>
      <c r="R1" s="56"/>
      <c r="S1" s="57" t="s">
        <v>11</v>
      </c>
      <c r="T1" s="57"/>
      <c r="U1" s="57" t="s">
        <v>12</v>
      </c>
      <c r="V1" s="57"/>
      <c r="W1" s="56" t="s">
        <v>13</v>
      </c>
      <c r="X1" s="56"/>
      <c r="Y1" s="56" t="s">
        <v>14</v>
      </c>
      <c r="Z1" s="56"/>
      <c r="AA1" s="57" t="s">
        <v>15</v>
      </c>
      <c r="AB1" s="57"/>
      <c r="AC1" s="56" t="s">
        <v>16</v>
      </c>
      <c r="AD1" s="56"/>
      <c r="AE1" s="56" t="s">
        <v>17</v>
      </c>
      <c r="AF1" s="56"/>
      <c r="AG1" s="63" t="s">
        <v>18</v>
      </c>
      <c r="AH1" s="63"/>
      <c r="AI1" s="56" t="s">
        <v>19</v>
      </c>
      <c r="AJ1" s="56"/>
      <c r="AK1" s="56" t="s">
        <v>20</v>
      </c>
      <c r="AL1" s="56"/>
      <c r="AM1" s="57" t="s">
        <v>21</v>
      </c>
      <c r="AN1" s="57"/>
      <c r="AO1" s="57" t="s">
        <v>22</v>
      </c>
      <c r="AP1" s="57"/>
      <c r="AQ1" s="56" t="s">
        <v>23</v>
      </c>
      <c r="AR1" s="56"/>
      <c r="AS1" s="56" t="s">
        <v>24</v>
      </c>
      <c r="AT1" s="56"/>
      <c r="AU1" s="56" t="s">
        <v>25</v>
      </c>
      <c r="AV1" s="56"/>
      <c r="AW1" s="56" t="s">
        <v>26</v>
      </c>
      <c r="AX1" s="56"/>
      <c r="AY1" s="56" t="s">
        <v>27</v>
      </c>
      <c r="AZ1" s="56"/>
      <c r="BA1" s="56" t="s">
        <v>28</v>
      </c>
      <c r="BB1" s="56"/>
      <c r="BC1" s="56" t="s">
        <v>29</v>
      </c>
      <c r="BD1" s="56"/>
      <c r="BE1" s="56" t="s">
        <v>30</v>
      </c>
      <c r="BF1" s="56"/>
      <c r="BG1" s="56" t="s">
        <v>31</v>
      </c>
      <c r="BH1" s="56"/>
      <c r="BI1" s="63" t="s">
        <v>32</v>
      </c>
      <c r="BJ1" s="63"/>
      <c r="BK1" s="56" t="s">
        <v>33</v>
      </c>
      <c r="BL1" s="56"/>
      <c r="BM1" s="63" t="s">
        <v>34</v>
      </c>
      <c r="BN1" s="63"/>
      <c r="BO1" s="57" t="s">
        <v>35</v>
      </c>
      <c r="BP1" s="57"/>
      <c r="BQ1" s="63" t="s">
        <v>36</v>
      </c>
      <c r="BR1" s="63"/>
      <c r="BS1" s="56" t="s">
        <v>37</v>
      </c>
      <c r="BT1" s="56"/>
      <c r="BU1" s="56" t="s">
        <v>38</v>
      </c>
      <c r="BV1" s="56"/>
      <c r="BW1" s="56" t="s">
        <v>39</v>
      </c>
      <c r="BX1" s="56"/>
      <c r="BY1" s="59" t="s">
        <v>40</v>
      </c>
      <c r="BZ1" s="60"/>
      <c r="CA1" s="61" t="s">
        <v>41</v>
      </c>
      <c r="CB1" s="62"/>
      <c r="CC1" s="59" t="s">
        <v>42</v>
      </c>
      <c r="CD1" s="60"/>
      <c r="CE1" s="50" t="s">
        <v>43</v>
      </c>
      <c r="CF1" s="51"/>
      <c r="CG1" s="52" t="s">
        <v>44</v>
      </c>
      <c r="CH1" s="52"/>
      <c r="CI1" s="52" t="s">
        <v>45</v>
      </c>
      <c r="CJ1" s="52"/>
      <c r="CK1" s="53" t="s">
        <v>46</v>
      </c>
    </row>
    <row r="2" spans="1:91" ht="25.5">
      <c r="A2" s="52"/>
      <c r="B2" s="1" t="s">
        <v>47</v>
      </c>
      <c r="C2" s="54"/>
      <c r="D2" s="54"/>
      <c r="E2" s="1" t="s">
        <v>48</v>
      </c>
      <c r="F2" s="1" t="s">
        <v>49</v>
      </c>
      <c r="G2" s="1" t="s">
        <v>48</v>
      </c>
      <c r="H2" s="1" t="s">
        <v>49</v>
      </c>
      <c r="I2" s="1" t="s">
        <v>48</v>
      </c>
      <c r="J2" s="1" t="s">
        <v>49</v>
      </c>
      <c r="K2" s="1" t="s">
        <v>48</v>
      </c>
      <c r="L2" s="1" t="s">
        <v>49</v>
      </c>
      <c r="M2" s="1" t="s">
        <v>48</v>
      </c>
      <c r="N2" s="1" t="s">
        <v>49</v>
      </c>
      <c r="O2" s="1" t="s">
        <v>48</v>
      </c>
      <c r="P2" s="1" t="s">
        <v>49</v>
      </c>
      <c r="Q2" s="1" t="s">
        <v>48</v>
      </c>
      <c r="R2" s="1" t="s">
        <v>49</v>
      </c>
      <c r="S2" s="1" t="s">
        <v>48</v>
      </c>
      <c r="T2" s="1" t="s">
        <v>49</v>
      </c>
      <c r="U2" s="1" t="s">
        <v>48</v>
      </c>
      <c r="V2" s="1" t="s">
        <v>49</v>
      </c>
      <c r="W2" s="1" t="s">
        <v>48</v>
      </c>
      <c r="X2" s="1" t="s">
        <v>49</v>
      </c>
      <c r="Y2" s="1" t="s">
        <v>48</v>
      </c>
      <c r="Z2" s="1" t="s">
        <v>49</v>
      </c>
      <c r="AA2" s="1" t="s">
        <v>48</v>
      </c>
      <c r="AB2" s="1" t="s">
        <v>49</v>
      </c>
      <c r="AC2" s="1" t="s">
        <v>48</v>
      </c>
      <c r="AD2" s="1" t="s">
        <v>49</v>
      </c>
      <c r="AE2" s="1" t="s">
        <v>48</v>
      </c>
      <c r="AF2" s="1" t="s">
        <v>49</v>
      </c>
      <c r="AG2" s="1" t="s">
        <v>48</v>
      </c>
      <c r="AH2" s="1" t="s">
        <v>49</v>
      </c>
      <c r="AI2" s="1" t="s">
        <v>48</v>
      </c>
      <c r="AJ2" s="1" t="s">
        <v>49</v>
      </c>
      <c r="AK2" s="1" t="s">
        <v>48</v>
      </c>
      <c r="AL2" s="1" t="s">
        <v>49</v>
      </c>
      <c r="AM2" s="1" t="s">
        <v>48</v>
      </c>
      <c r="AN2" s="1" t="s">
        <v>49</v>
      </c>
      <c r="AO2" s="1" t="s">
        <v>48</v>
      </c>
      <c r="AP2" s="1" t="s">
        <v>49</v>
      </c>
      <c r="AQ2" s="1" t="s">
        <v>48</v>
      </c>
      <c r="AR2" s="1" t="s">
        <v>49</v>
      </c>
      <c r="AS2" s="1" t="s">
        <v>48</v>
      </c>
      <c r="AT2" s="1" t="s">
        <v>49</v>
      </c>
      <c r="AU2" s="1" t="s">
        <v>48</v>
      </c>
      <c r="AV2" s="1" t="s">
        <v>49</v>
      </c>
      <c r="AW2" s="1" t="s">
        <v>48</v>
      </c>
      <c r="AX2" s="1" t="s">
        <v>49</v>
      </c>
      <c r="AY2" s="1" t="s">
        <v>48</v>
      </c>
      <c r="AZ2" s="1" t="s">
        <v>49</v>
      </c>
      <c r="BA2" s="1" t="s">
        <v>48</v>
      </c>
      <c r="BB2" s="1" t="s">
        <v>49</v>
      </c>
      <c r="BC2" s="1" t="s">
        <v>48</v>
      </c>
      <c r="BD2" s="1" t="s">
        <v>49</v>
      </c>
      <c r="BE2" s="1" t="s">
        <v>48</v>
      </c>
      <c r="BF2" s="1" t="s">
        <v>49</v>
      </c>
      <c r="BG2" s="1" t="s">
        <v>48</v>
      </c>
      <c r="BH2" s="1" t="s">
        <v>49</v>
      </c>
      <c r="BI2" s="1" t="s">
        <v>48</v>
      </c>
      <c r="BJ2" s="1" t="s">
        <v>49</v>
      </c>
      <c r="BK2" s="1" t="s">
        <v>48</v>
      </c>
      <c r="BL2" s="1" t="s">
        <v>49</v>
      </c>
      <c r="BM2" s="1" t="s">
        <v>48</v>
      </c>
      <c r="BN2" s="1" t="s">
        <v>49</v>
      </c>
      <c r="BO2" s="1" t="s">
        <v>48</v>
      </c>
      <c r="BP2" s="1" t="s">
        <v>49</v>
      </c>
      <c r="BQ2" s="1" t="s">
        <v>48</v>
      </c>
      <c r="BR2" s="1" t="s">
        <v>49</v>
      </c>
      <c r="BS2" s="1" t="s">
        <v>48</v>
      </c>
      <c r="BT2" s="1" t="s">
        <v>49</v>
      </c>
      <c r="BU2" s="1" t="s">
        <v>48</v>
      </c>
      <c r="BV2" s="1" t="s">
        <v>49</v>
      </c>
      <c r="BW2" s="1" t="s">
        <v>48</v>
      </c>
      <c r="BX2" s="1" t="s">
        <v>49</v>
      </c>
      <c r="BY2" s="1" t="s">
        <v>48</v>
      </c>
      <c r="BZ2" s="1" t="s">
        <v>49</v>
      </c>
      <c r="CA2" s="1" t="s">
        <v>48</v>
      </c>
      <c r="CB2" s="1" t="s">
        <v>49</v>
      </c>
      <c r="CC2" s="1" t="s">
        <v>48</v>
      </c>
      <c r="CD2" s="1" t="s">
        <v>49</v>
      </c>
      <c r="CE2" s="1" t="s">
        <v>50</v>
      </c>
      <c r="CF2" s="1" t="s">
        <v>49</v>
      </c>
      <c r="CG2" s="1" t="s">
        <v>48</v>
      </c>
      <c r="CH2" s="1" t="s">
        <v>49</v>
      </c>
      <c r="CI2" s="1" t="s">
        <v>48</v>
      </c>
      <c r="CJ2" s="1" t="s">
        <v>49</v>
      </c>
      <c r="CK2" s="54"/>
    </row>
    <row r="3" spans="1:91" ht="35.1" customHeight="1">
      <c r="A3" s="10">
        <v>10.01</v>
      </c>
      <c r="B3" s="11" t="s">
        <v>66</v>
      </c>
      <c r="C3" s="12">
        <v>1E-3</v>
      </c>
      <c r="D3" s="4" t="s">
        <v>53</v>
      </c>
      <c r="E3" s="43">
        <v>2872</v>
      </c>
      <c r="F3" s="44">
        <f>C3*E3</f>
        <v>2.8719999999999999</v>
      </c>
      <c r="G3" s="43">
        <v>765</v>
      </c>
      <c r="H3" s="44">
        <f>G3*C3</f>
        <v>0.76500000000000001</v>
      </c>
      <c r="I3" s="43">
        <v>3246</v>
      </c>
      <c r="J3" s="44">
        <f>I3*C3</f>
        <v>3.246</v>
      </c>
      <c r="K3" s="43">
        <v>2974</v>
      </c>
      <c r="L3" s="44">
        <f>K3*C3</f>
        <v>2.9740000000000002</v>
      </c>
      <c r="M3" s="43">
        <v>2317</v>
      </c>
      <c r="N3" s="44">
        <f>M3*C3</f>
        <v>2.3170000000000002</v>
      </c>
      <c r="O3" s="43">
        <v>2872</v>
      </c>
      <c r="P3" s="44">
        <f>O3*C3</f>
        <v>2.8719999999999999</v>
      </c>
      <c r="Q3" s="43">
        <v>2897</v>
      </c>
      <c r="R3" s="44">
        <f>Q3*C3</f>
        <v>2.8970000000000002</v>
      </c>
      <c r="S3" s="43">
        <v>1687</v>
      </c>
      <c r="T3" s="44">
        <f>S3*C3</f>
        <v>1.6870000000000001</v>
      </c>
      <c r="U3" s="43">
        <v>3536</v>
      </c>
      <c r="V3" s="44">
        <f>U3*C3</f>
        <v>3.536</v>
      </c>
      <c r="W3" s="43">
        <f>4778</f>
        <v>4778</v>
      </c>
      <c r="X3" s="44">
        <f>W3*C3</f>
        <v>4.7780000000000005</v>
      </c>
      <c r="Y3" s="43">
        <v>4607</v>
      </c>
      <c r="Z3" s="44">
        <f>Y3*C3</f>
        <v>4.6070000000000002</v>
      </c>
      <c r="AA3" s="43">
        <v>2517</v>
      </c>
      <c r="AB3" s="44">
        <f>AA3*C3</f>
        <v>2.5169999999999999</v>
      </c>
      <c r="AC3" s="43">
        <v>2568</v>
      </c>
      <c r="AD3" s="44">
        <f>AC3*C3</f>
        <v>2.5680000000000001</v>
      </c>
      <c r="AE3" s="43">
        <v>1258</v>
      </c>
      <c r="AF3" s="44">
        <f>AE3*C3</f>
        <v>1.258</v>
      </c>
      <c r="AG3" s="43">
        <v>1811</v>
      </c>
      <c r="AH3" s="44">
        <f>AG3*C3</f>
        <v>1.8109999999999999</v>
      </c>
      <c r="AI3" s="43">
        <v>2993</v>
      </c>
      <c r="AJ3" s="44">
        <f>AI3*C3</f>
        <v>2.9929999999999999</v>
      </c>
      <c r="AK3" s="43">
        <v>1583</v>
      </c>
      <c r="AL3" s="44">
        <f>AK3*C3</f>
        <v>1.583</v>
      </c>
      <c r="AM3" s="43">
        <v>2493</v>
      </c>
      <c r="AN3" s="44">
        <f>AM3*C3</f>
        <v>2.4929999999999999</v>
      </c>
      <c r="AO3" s="43">
        <v>1073</v>
      </c>
      <c r="AP3" s="44">
        <f>AO3*C3</f>
        <v>1.073</v>
      </c>
      <c r="AQ3" s="43">
        <v>2329</v>
      </c>
      <c r="AR3" s="44">
        <f>AQ3*C3</f>
        <v>2.3290000000000002</v>
      </c>
      <c r="AS3" s="43">
        <v>4334</v>
      </c>
      <c r="AT3" s="44">
        <f>AS3*C3</f>
        <v>4.3340000000000005</v>
      </c>
      <c r="AU3" s="45">
        <v>1620</v>
      </c>
      <c r="AV3" s="44">
        <f>AU3*C3</f>
        <v>1.62</v>
      </c>
      <c r="AW3" s="43">
        <v>4565</v>
      </c>
      <c r="AX3" s="44">
        <f>AW3*C3</f>
        <v>4.5650000000000004</v>
      </c>
      <c r="AY3" s="43">
        <v>3083</v>
      </c>
      <c r="AZ3" s="44">
        <f>AY3*C3</f>
        <v>3.0830000000000002</v>
      </c>
      <c r="BA3" s="43">
        <v>2406</v>
      </c>
      <c r="BB3" s="44">
        <f>BA3*C3</f>
        <v>2.4060000000000001</v>
      </c>
      <c r="BC3" s="43">
        <v>4036</v>
      </c>
      <c r="BD3" s="44">
        <f>BC3*C3</f>
        <v>4.0360000000000005</v>
      </c>
      <c r="BE3" s="43">
        <v>510</v>
      </c>
      <c r="BF3" s="44">
        <f>BE3*C3</f>
        <v>0.51</v>
      </c>
      <c r="BG3" s="43">
        <v>3370</v>
      </c>
      <c r="BH3" s="44">
        <f>BG3*C3</f>
        <v>3.37</v>
      </c>
      <c r="BI3" s="43">
        <v>2969</v>
      </c>
      <c r="BJ3" s="44">
        <f>BI3*C3</f>
        <v>2.9689999999999999</v>
      </c>
      <c r="BK3" s="43">
        <v>1808</v>
      </c>
      <c r="BL3" s="44">
        <f>BK3*C3</f>
        <v>1.8080000000000001</v>
      </c>
      <c r="BM3" s="43">
        <v>3659</v>
      </c>
      <c r="BN3" s="44">
        <f>BM3*C3</f>
        <v>3.6590000000000003</v>
      </c>
      <c r="BO3" s="43">
        <v>3734</v>
      </c>
      <c r="BP3" s="44">
        <f>BO3*C3</f>
        <v>3.734</v>
      </c>
      <c r="BQ3" s="43">
        <v>747</v>
      </c>
      <c r="BR3" s="44">
        <f>BQ3*C3</f>
        <v>0.747</v>
      </c>
      <c r="BS3" s="43">
        <v>619</v>
      </c>
      <c r="BT3" s="44">
        <f>BS3*C3</f>
        <v>0.61899999999999999</v>
      </c>
      <c r="BU3" s="43">
        <v>3041</v>
      </c>
      <c r="BV3" s="44">
        <f>BU3*C3</f>
        <v>3.0409999999999999</v>
      </c>
      <c r="BW3" s="43">
        <v>3134</v>
      </c>
      <c r="BX3" s="44">
        <f>BW3*C3</f>
        <v>3.1339999999999999</v>
      </c>
      <c r="BY3" s="43">
        <v>2516</v>
      </c>
      <c r="BZ3" s="44">
        <f>BY3*C3</f>
        <v>2.516</v>
      </c>
      <c r="CA3" s="43">
        <v>3076</v>
      </c>
      <c r="CB3" s="44">
        <f>CA3*C3</f>
        <v>3.0760000000000001</v>
      </c>
      <c r="CC3" s="43">
        <v>3578</v>
      </c>
      <c r="CD3" s="44">
        <f>CC3*C3</f>
        <v>3.5780000000000003</v>
      </c>
      <c r="CE3" s="13">
        <f t="shared" ref="CE3:CF5" si="0">E3+G3+I3+K3+M3+O3+Q3+S3+U3+W3+Y3+AA3+AC3+AE3+AG3+AI3+AK3+AM3+AO3+AQ3+AS3+AU3+AW3+AY3+BA3+BC3+BE3+BG3+BI3+BK3+BM3+BO3+BQ3+BS3+BU3+BW3+BY3+CA3+CC3</f>
        <v>103981</v>
      </c>
      <c r="CF3" s="9">
        <f t="shared" si="0"/>
        <v>103.98100000000002</v>
      </c>
      <c r="CG3" s="5"/>
      <c r="CH3" s="18">
        <v>0</v>
      </c>
      <c r="CI3" s="13">
        <f t="shared" ref="CI3:CJ5" si="1">CE3+CG3</f>
        <v>103981</v>
      </c>
      <c r="CJ3" s="18">
        <f t="shared" si="1"/>
        <v>103.98100000000002</v>
      </c>
      <c r="CK3" s="5"/>
      <c r="CL3" s="2" t="s">
        <v>52</v>
      </c>
    </row>
    <row r="4" spans="1:91" ht="35.1" customHeight="1">
      <c r="A4" s="10">
        <v>10.02</v>
      </c>
      <c r="B4" s="11" t="s">
        <v>54</v>
      </c>
      <c r="C4" s="12">
        <v>0.5</v>
      </c>
      <c r="D4" s="4" t="s">
        <v>62</v>
      </c>
      <c r="E4" s="5">
        <v>1</v>
      </c>
      <c r="F4" s="6">
        <f t="shared" ref="F4" si="2">C4*E4</f>
        <v>0.5</v>
      </c>
      <c r="G4" s="13">
        <v>1</v>
      </c>
      <c r="H4" s="6">
        <f>C4*G4-0.2204384-0.1</f>
        <v>0.17956159999999996</v>
      </c>
      <c r="I4" s="13">
        <v>1</v>
      </c>
      <c r="J4" s="6">
        <f t="shared" ref="J4" si="3">C4*I4</f>
        <v>0.5</v>
      </c>
      <c r="K4" s="13">
        <v>1</v>
      </c>
      <c r="L4" s="6">
        <f t="shared" ref="L4" si="4">C4*K4</f>
        <v>0.5</v>
      </c>
      <c r="M4" s="13">
        <v>1</v>
      </c>
      <c r="N4" s="6">
        <f t="shared" ref="N4" si="5">C4*M4</f>
        <v>0.5</v>
      </c>
      <c r="O4" s="13">
        <v>1</v>
      </c>
      <c r="P4" s="6">
        <f t="shared" ref="P4" si="6">C4*O4</f>
        <v>0.5</v>
      </c>
      <c r="Q4" s="13">
        <v>1</v>
      </c>
      <c r="R4" s="6">
        <f t="shared" ref="R4" si="7">C4*Q4</f>
        <v>0.5</v>
      </c>
      <c r="S4" s="13">
        <v>1</v>
      </c>
      <c r="T4" s="6">
        <f t="shared" ref="T4" si="8">C4*S4</f>
        <v>0.5</v>
      </c>
      <c r="U4" s="13">
        <v>1</v>
      </c>
      <c r="V4" s="6">
        <f t="shared" ref="V4" si="9">C4*U4</f>
        <v>0.5</v>
      </c>
      <c r="W4" s="13">
        <v>1</v>
      </c>
      <c r="X4" s="6">
        <f>C4*W4+0.4-0.13059</f>
        <v>0.76941000000000004</v>
      </c>
      <c r="Y4" s="13">
        <v>1</v>
      </c>
      <c r="Z4" s="7">
        <f>C4*Y4+0.35</f>
        <v>0.85</v>
      </c>
      <c r="AA4" s="13">
        <v>1</v>
      </c>
      <c r="AB4" s="6">
        <f t="shared" ref="AB4" si="10">C4*AA4</f>
        <v>0.5</v>
      </c>
      <c r="AC4" s="13">
        <v>1</v>
      </c>
      <c r="AD4" s="6">
        <f t="shared" ref="AD4" si="11">C4*AC4</f>
        <v>0.5</v>
      </c>
      <c r="AE4" s="13">
        <v>1</v>
      </c>
      <c r="AF4" s="6">
        <f>C4*AE4-0.0402765-0.2</f>
        <v>0.2597235</v>
      </c>
      <c r="AG4" s="13">
        <v>1</v>
      </c>
      <c r="AH4" s="6">
        <f t="shared" ref="AH4" si="12">AG4*C4</f>
        <v>0.5</v>
      </c>
      <c r="AI4" s="13">
        <v>1</v>
      </c>
      <c r="AJ4" s="6">
        <f t="shared" ref="AJ4" si="13">C4*AI4</f>
        <v>0.5</v>
      </c>
      <c r="AK4" s="13">
        <v>1</v>
      </c>
      <c r="AL4" s="6">
        <f t="shared" ref="AL4" si="14">C4*AK4</f>
        <v>0.5</v>
      </c>
      <c r="AM4" s="13">
        <v>1</v>
      </c>
      <c r="AN4" s="6">
        <f t="shared" ref="AN4" si="15">C4*AM4</f>
        <v>0.5</v>
      </c>
      <c r="AO4" s="13">
        <v>1</v>
      </c>
      <c r="AP4" s="6">
        <f>C4*AO4-0.1078829-0.15</f>
        <v>0.2421171</v>
      </c>
      <c r="AQ4" s="13">
        <v>1</v>
      </c>
      <c r="AR4" s="6">
        <f t="shared" ref="AR4" si="16">AQ4*C4</f>
        <v>0.5</v>
      </c>
      <c r="AS4" s="13">
        <v>1</v>
      </c>
      <c r="AT4" s="6">
        <f>AS4*C4+0.3</f>
        <v>0.8</v>
      </c>
      <c r="AU4" s="13">
        <v>1</v>
      </c>
      <c r="AV4" s="6">
        <f t="shared" ref="AV4" si="17">C4*AU4</f>
        <v>0.5</v>
      </c>
      <c r="AW4" s="13">
        <v>1</v>
      </c>
      <c r="AX4" s="6">
        <f>C4*AW4+0.35</f>
        <v>0.85</v>
      </c>
      <c r="AY4" s="13">
        <v>1</v>
      </c>
      <c r="AZ4" s="6">
        <f t="shared" ref="AZ4" si="18">C4*AY4</f>
        <v>0.5</v>
      </c>
      <c r="BA4" s="13">
        <v>1</v>
      </c>
      <c r="BB4" s="6">
        <f t="shared" ref="BB4" si="19">BA4*C4</f>
        <v>0.5</v>
      </c>
      <c r="BC4" s="13">
        <v>1</v>
      </c>
      <c r="BD4" s="6">
        <f>C4*BC4+0.25</f>
        <v>0.75</v>
      </c>
      <c r="BE4" s="13">
        <v>0</v>
      </c>
      <c r="BF4" s="6">
        <f t="shared" ref="BF4" si="20">C4*BE4</f>
        <v>0</v>
      </c>
      <c r="BG4" s="13">
        <v>1</v>
      </c>
      <c r="BH4" s="6">
        <f t="shared" ref="BH4" si="21">C4*BG4</f>
        <v>0.5</v>
      </c>
      <c r="BI4" s="13">
        <v>1</v>
      </c>
      <c r="BJ4" s="6">
        <f t="shared" ref="BJ4" si="22">C4*BI4</f>
        <v>0.5</v>
      </c>
      <c r="BK4" s="13">
        <v>1</v>
      </c>
      <c r="BL4" s="8">
        <f t="shared" ref="BL4" si="23">C4*BK4</f>
        <v>0.5</v>
      </c>
      <c r="BM4" s="13">
        <v>1</v>
      </c>
      <c r="BN4" s="6">
        <f t="shared" ref="BN4" si="24">C4*BM4</f>
        <v>0.5</v>
      </c>
      <c r="BO4" s="13">
        <v>1</v>
      </c>
      <c r="BP4" s="6">
        <f t="shared" ref="BP4" si="25">C4*BO4</f>
        <v>0.5</v>
      </c>
      <c r="BQ4" s="13">
        <v>1</v>
      </c>
      <c r="BR4" s="6">
        <f>C4*BQ4-0.2270163-0.1</f>
        <v>0.17298369999999999</v>
      </c>
      <c r="BS4" s="13">
        <v>1</v>
      </c>
      <c r="BT4" s="6">
        <f>C4*BS4-0.2737926-0.1</f>
        <v>0.1262074</v>
      </c>
      <c r="BU4" s="13">
        <v>1</v>
      </c>
      <c r="BV4" s="6">
        <f t="shared" ref="BV4" si="26">C4*BU4</f>
        <v>0.5</v>
      </c>
      <c r="BW4" s="13">
        <v>1</v>
      </c>
      <c r="BX4" s="6">
        <f t="shared" ref="BX4" si="27">BW4*C4</f>
        <v>0.5</v>
      </c>
      <c r="BY4" s="13">
        <v>1</v>
      </c>
      <c r="BZ4" s="7">
        <f t="shared" ref="BZ4" si="28">C4*BY4</f>
        <v>0.5</v>
      </c>
      <c r="CA4" s="13">
        <v>1</v>
      </c>
      <c r="CB4" s="6">
        <f t="shared" ref="CB4" si="29">C4*CA4</f>
        <v>0.5</v>
      </c>
      <c r="CC4" s="13">
        <v>1</v>
      </c>
      <c r="CD4" s="6">
        <f t="shared" ref="CD4" si="30">C4*CC4</f>
        <v>0.5</v>
      </c>
      <c r="CE4" s="13">
        <f t="shared" si="0"/>
        <v>38</v>
      </c>
      <c r="CF4" s="9">
        <f t="shared" si="0"/>
        <v>19.000003299999996</v>
      </c>
      <c r="CG4" s="5"/>
      <c r="CH4" s="18">
        <v>0</v>
      </c>
      <c r="CI4" s="13">
        <f t="shared" si="1"/>
        <v>38</v>
      </c>
      <c r="CJ4" s="18">
        <f t="shared" si="1"/>
        <v>19.000003299999996</v>
      </c>
      <c r="CK4" s="5"/>
      <c r="CL4" s="2" t="s">
        <v>55</v>
      </c>
    </row>
    <row r="5" spans="1:91" ht="35.1" customHeight="1">
      <c r="A5" s="3">
        <v>10.029999999999999</v>
      </c>
      <c r="B5" s="11" t="s">
        <v>67</v>
      </c>
      <c r="C5" s="15">
        <v>0.5</v>
      </c>
      <c r="D5" s="4" t="s">
        <v>65</v>
      </c>
      <c r="E5" s="5">
        <v>1</v>
      </c>
      <c r="F5" s="6">
        <f>C5*E5+0.0495437</f>
        <v>0.54954369999999997</v>
      </c>
      <c r="G5" s="13">
        <v>1</v>
      </c>
      <c r="H5" s="6">
        <v>0.1</v>
      </c>
      <c r="I5" s="13">
        <v>1</v>
      </c>
      <c r="J5" s="6">
        <f>C5*I5+0.1862182</f>
        <v>0.6862182</v>
      </c>
      <c r="K5" s="13">
        <v>1</v>
      </c>
      <c r="L5" s="6">
        <f>C5*K5+0.0868186</f>
        <v>0.58681859999999997</v>
      </c>
      <c r="M5" s="13">
        <v>1</v>
      </c>
      <c r="N5" s="6">
        <f>C5*M5-0.1532755</f>
        <v>0.34672449999999999</v>
      </c>
      <c r="O5" s="13">
        <v>1</v>
      </c>
      <c r="P5" s="6">
        <f>C5*O5+0.0495437</f>
        <v>0.54954369999999997</v>
      </c>
      <c r="Q5" s="13">
        <v>1</v>
      </c>
      <c r="R5" s="6">
        <f>C5*Q5+0.0586797</f>
        <v>0.5586797</v>
      </c>
      <c r="S5" s="13">
        <v>1</v>
      </c>
      <c r="T5" s="6">
        <f>C5*S5-0.3835027</f>
        <v>0.11649730000000003</v>
      </c>
      <c r="U5" s="13">
        <v>1</v>
      </c>
      <c r="V5" s="6">
        <f>C5*U5+0.2921958</f>
        <v>0.79219580000000001</v>
      </c>
      <c r="W5" s="13">
        <v>1</v>
      </c>
      <c r="X5" s="6">
        <f>C5*W5+0.3460723+0.13059</f>
        <v>0.97666229999999998</v>
      </c>
      <c r="Y5" s="13">
        <v>1</v>
      </c>
      <c r="Z5" s="7">
        <f>C5*Y5+0.3335821</f>
        <v>0.83358209999999999</v>
      </c>
      <c r="AA5" s="13">
        <v>1</v>
      </c>
      <c r="AB5" s="6">
        <f>C5*AA5-0.0801875</f>
        <v>0.41981250000000003</v>
      </c>
      <c r="AC5" s="13">
        <v>1</v>
      </c>
      <c r="AD5" s="6">
        <f>C5*AC5-0.0615501</f>
        <v>0.4384499</v>
      </c>
      <c r="AE5" s="13">
        <v>1</v>
      </c>
      <c r="AF5" s="6">
        <v>0.2</v>
      </c>
      <c r="AG5" s="13">
        <v>1</v>
      </c>
      <c r="AH5" s="6">
        <f>AG5*C5-0.3381882</f>
        <v>0.16181180000000001</v>
      </c>
      <c r="AI5" s="13">
        <v>1</v>
      </c>
      <c r="AJ5" s="6">
        <f>C5*AI5+0.0937619</f>
        <v>0.59376189999999995</v>
      </c>
      <c r="AK5" s="13">
        <v>1</v>
      </c>
      <c r="AL5" s="6">
        <f>C5*AK5-0.4215085</f>
        <v>7.8491499999999992E-2</v>
      </c>
      <c r="AM5" s="13">
        <v>1</v>
      </c>
      <c r="AN5" s="6">
        <f>C5*AM5-0.0889581</f>
        <v>0.41104190000000002</v>
      </c>
      <c r="AO5" s="13">
        <v>1</v>
      </c>
      <c r="AP5" s="6">
        <v>0.15</v>
      </c>
      <c r="AQ5" s="13">
        <v>1</v>
      </c>
      <c r="AR5" s="6">
        <f>AQ5*C5-0.1488902</f>
        <v>0.35110980000000003</v>
      </c>
      <c r="AS5" s="13">
        <v>1</v>
      </c>
      <c r="AT5" s="6">
        <f>AS5*C5+0.283817</f>
        <v>0.78381699999999999</v>
      </c>
      <c r="AU5" s="13">
        <v>1</v>
      </c>
      <c r="AV5" s="6">
        <f>C5*AU5-0.4079872</f>
        <v>9.2012800000000006E-2</v>
      </c>
      <c r="AW5" s="13">
        <v>1</v>
      </c>
      <c r="AX5" s="6">
        <f>C5*AW5+0.3182336</f>
        <v>0.81823360000000001</v>
      </c>
      <c r="AY5" s="13">
        <v>1</v>
      </c>
      <c r="AZ5" s="6">
        <f>C5*AY5+0.1266515</f>
        <v>0.62665150000000003</v>
      </c>
      <c r="BA5" s="13">
        <v>1</v>
      </c>
      <c r="BB5" s="6">
        <f>BA5*C5-0.1207514</f>
        <v>0.37924859999999999</v>
      </c>
      <c r="BC5" s="13">
        <v>1</v>
      </c>
      <c r="BD5" s="6">
        <f>C5*BC5+0.2249158</f>
        <v>0.7249158</v>
      </c>
      <c r="BE5" s="13">
        <v>0</v>
      </c>
      <c r="BF5" s="6">
        <f>C5*BE5+0.1863744</f>
        <v>0.1863744</v>
      </c>
      <c r="BG5" s="13">
        <v>1</v>
      </c>
      <c r="BH5" s="6">
        <f>C5*BG5+0.2315328</f>
        <v>0.73153279999999998</v>
      </c>
      <c r="BI5" s="13">
        <v>1</v>
      </c>
      <c r="BJ5" s="6">
        <f>C5*BI5+0.0849914</f>
        <v>0.58499140000000005</v>
      </c>
      <c r="BK5" s="13">
        <v>1</v>
      </c>
      <c r="BL5" s="8">
        <f>C5*BK5-0.3392845</f>
        <v>0.16071550000000001</v>
      </c>
      <c r="BM5" s="13">
        <v>1</v>
      </c>
      <c r="BN5" s="6">
        <f>C5*BM5+0.33714496</f>
        <v>0.83714496000000005</v>
      </c>
      <c r="BO5" s="13">
        <v>1</v>
      </c>
      <c r="BP5" s="6">
        <f>C5*BO5+0.364554</f>
        <v>0.86455400000000004</v>
      </c>
      <c r="BQ5" s="13">
        <v>1</v>
      </c>
      <c r="BR5" s="6">
        <v>0.1</v>
      </c>
      <c r="BS5" s="13">
        <v>1</v>
      </c>
      <c r="BT5" s="6">
        <v>0.1</v>
      </c>
      <c r="BU5" s="13">
        <v>1</v>
      </c>
      <c r="BV5" s="6">
        <f>C5*BU5+0.111304</f>
        <v>0.61130399999999996</v>
      </c>
      <c r="BW5" s="13">
        <v>1</v>
      </c>
      <c r="BX5" s="6">
        <f>BW5*C5+0.145289</f>
        <v>0.645289</v>
      </c>
      <c r="BY5" s="13">
        <v>1</v>
      </c>
      <c r="BZ5" s="7">
        <f>C5*BY5-0.080554</f>
        <v>0.41944599999999999</v>
      </c>
      <c r="CA5" s="13">
        <v>1</v>
      </c>
      <c r="CB5" s="6">
        <f>C5*CA5+0.1240944</f>
        <v>0.62409439999999994</v>
      </c>
      <c r="CC5" s="13">
        <v>1</v>
      </c>
      <c r="CD5" s="6">
        <f>C5*CC5+0.3075443</f>
        <v>0.80754429999999999</v>
      </c>
      <c r="CE5" s="6"/>
      <c r="CF5" s="9">
        <f t="shared" si="0"/>
        <v>18.998815260000001</v>
      </c>
      <c r="CG5" s="6"/>
      <c r="CH5" s="18">
        <v>0</v>
      </c>
      <c r="CI5" s="6"/>
      <c r="CJ5" s="18">
        <f t="shared" si="1"/>
        <v>18.998815260000001</v>
      </c>
      <c r="CK5" s="5"/>
      <c r="CL5" s="2" t="s">
        <v>52</v>
      </c>
    </row>
    <row r="6" spans="1:91" ht="35.1" customHeight="1">
      <c r="A6" s="55" t="s">
        <v>56</v>
      </c>
      <c r="B6" s="55"/>
      <c r="C6" s="15"/>
      <c r="D6" s="11"/>
      <c r="E6" s="17"/>
      <c r="F6" s="18">
        <f>SUM(F3:F5)</f>
        <v>3.9215437</v>
      </c>
      <c r="G6" s="19"/>
      <c r="H6" s="18">
        <f>SUM(H3:H5)</f>
        <v>1.0445616</v>
      </c>
      <c r="I6" s="19"/>
      <c r="J6" s="18">
        <f>SUM(J3:J5)</f>
        <v>4.4322182000000003</v>
      </c>
      <c r="K6" s="19"/>
      <c r="L6" s="18">
        <f>SUM(L3:L5)</f>
        <v>4.0608186000000002</v>
      </c>
      <c r="M6" s="19"/>
      <c r="N6" s="18">
        <f>SUM(N3:N5)</f>
        <v>3.1637245000000003</v>
      </c>
      <c r="O6" s="19"/>
      <c r="P6" s="18">
        <f>SUM(P3:P5)</f>
        <v>3.9215437</v>
      </c>
      <c r="Q6" s="19"/>
      <c r="R6" s="18">
        <f>SUM(R3:R5)</f>
        <v>3.9556797000000001</v>
      </c>
      <c r="S6" s="19"/>
      <c r="T6" s="18">
        <f>SUM(T3:T5)</f>
        <v>2.3034973000000001</v>
      </c>
      <c r="U6" s="19"/>
      <c r="V6" s="18">
        <f>SUM(V3:V5)</f>
        <v>4.8281957999999996</v>
      </c>
      <c r="W6" s="19"/>
      <c r="X6" s="18">
        <f>SUM(X3:X5)</f>
        <v>6.5240723000000003</v>
      </c>
      <c r="Y6" s="19"/>
      <c r="Z6" s="18">
        <f>SUM(Z3:Z5)</f>
        <v>6.2905821</v>
      </c>
      <c r="AA6" s="19"/>
      <c r="AB6" s="18">
        <f>SUM(AB3:AB5)</f>
        <v>3.4368124999999998</v>
      </c>
      <c r="AC6" s="19"/>
      <c r="AD6" s="18">
        <f>SUM(AD3:AD5)</f>
        <v>3.5064499000000002</v>
      </c>
      <c r="AE6" s="19"/>
      <c r="AF6" s="18">
        <f>SUM(AF3:AF5)</f>
        <v>1.7177235</v>
      </c>
      <c r="AG6" s="19"/>
      <c r="AH6" s="18">
        <f>SUM(AH3:AH5)</f>
        <v>2.4728118000000001</v>
      </c>
      <c r="AI6" s="19"/>
      <c r="AJ6" s="18">
        <f>SUM(AJ3:AJ5)</f>
        <v>4.0867618999999999</v>
      </c>
      <c r="AK6" s="19"/>
      <c r="AL6" s="18">
        <f>SUM(AL3:AL5)</f>
        <v>2.1614915000000003</v>
      </c>
      <c r="AM6" s="19"/>
      <c r="AN6" s="18">
        <f>SUM(AN3:AN5)</f>
        <v>3.4040418999999997</v>
      </c>
      <c r="AO6" s="19"/>
      <c r="AP6" s="18">
        <f>SUM(AP3:AP5)</f>
        <v>1.4651170999999998</v>
      </c>
      <c r="AQ6" s="19"/>
      <c r="AR6" s="18">
        <f>SUM(AR3:AR5)</f>
        <v>3.1801098000000003</v>
      </c>
      <c r="AS6" s="19"/>
      <c r="AT6" s="18">
        <f>SUM(AT3:AT5)</f>
        <v>5.9178170000000003</v>
      </c>
      <c r="AU6" s="19"/>
      <c r="AV6" s="18">
        <f>SUM(AV3:AV5)</f>
        <v>2.2120128000000001</v>
      </c>
      <c r="AW6" s="19"/>
      <c r="AX6" s="18">
        <f>SUM(AX3:AX5)</f>
        <v>6.2332336000000002</v>
      </c>
      <c r="AY6" s="19"/>
      <c r="AZ6" s="18">
        <f>SUM(AZ3:AZ5)</f>
        <v>4.2096515000000005</v>
      </c>
      <c r="BA6" s="19"/>
      <c r="BB6" s="18">
        <f>SUM(BB3:BB5)</f>
        <v>3.2852486000000001</v>
      </c>
      <c r="BC6" s="19"/>
      <c r="BD6" s="18">
        <f>SUM(BD3:BD5)</f>
        <v>5.5109158000000003</v>
      </c>
      <c r="BE6" s="19"/>
      <c r="BF6" s="18">
        <f>SUM(BF3:BF5)</f>
        <v>0.69637440000000006</v>
      </c>
      <c r="BG6" s="19"/>
      <c r="BH6" s="18">
        <f>SUM(BH3:BH5)</f>
        <v>4.6015328000000002</v>
      </c>
      <c r="BI6" s="19"/>
      <c r="BJ6" s="18">
        <f>SUM(BJ3:BJ5)</f>
        <v>4.0539914000000001</v>
      </c>
      <c r="BK6" s="19"/>
      <c r="BL6" s="18">
        <f>SUM(BL3:BL5)</f>
        <v>2.4687155000000001</v>
      </c>
      <c r="BM6" s="19"/>
      <c r="BN6" s="18">
        <f>SUM(BN3:BN5)</f>
        <v>4.9961449600000005</v>
      </c>
      <c r="BO6" s="19"/>
      <c r="BP6" s="18">
        <f>SUM(BP3:BP5)</f>
        <v>5.098554</v>
      </c>
      <c r="BQ6" s="19"/>
      <c r="BR6" s="18">
        <f>SUM(BR3:BR5)</f>
        <v>1.0199837</v>
      </c>
      <c r="BS6" s="19"/>
      <c r="BT6" s="18">
        <f>SUM(BT3:BT5)</f>
        <v>0.84520739999999994</v>
      </c>
      <c r="BU6" s="19"/>
      <c r="BV6" s="18">
        <f>SUM(BV3:BV5)</f>
        <v>4.152304</v>
      </c>
      <c r="BW6" s="19"/>
      <c r="BX6" s="18">
        <f>SUM(BX3:BX5)</f>
        <v>4.2792890000000003</v>
      </c>
      <c r="BY6" s="19"/>
      <c r="BZ6" s="18">
        <f>SUM(BZ3:BZ5)</f>
        <v>3.4354459999999998</v>
      </c>
      <c r="CA6" s="19"/>
      <c r="CB6" s="18">
        <f>SUM(CB3:CB5)</f>
        <v>4.2000944000000002</v>
      </c>
      <c r="CC6" s="19"/>
      <c r="CD6" s="18">
        <f>SUM(CD3:CD5)</f>
        <v>4.8855443000000003</v>
      </c>
      <c r="CE6" s="19"/>
      <c r="CF6" s="18">
        <f>SUM(CF3:CF5)</f>
        <v>141.97981856000001</v>
      </c>
      <c r="CG6" s="19"/>
      <c r="CH6" s="18">
        <f>SUM(CH3:CH5)</f>
        <v>0</v>
      </c>
      <c r="CI6" s="19"/>
      <c r="CJ6" s="18">
        <f>SUM(CJ3:CJ5)</f>
        <v>141.97981856000001</v>
      </c>
      <c r="CK6" s="5"/>
      <c r="CL6" s="20"/>
      <c r="CM6" s="20"/>
    </row>
    <row r="7" spans="1:91" ht="35.1" customHeight="1">
      <c r="A7" s="58" t="s">
        <v>57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</row>
    <row r="8" spans="1:91" ht="35.1" customHeight="1">
      <c r="A8" s="10">
        <v>10.039999999999999</v>
      </c>
      <c r="B8" s="16" t="s">
        <v>68</v>
      </c>
      <c r="C8" s="15"/>
      <c r="D8" s="11"/>
      <c r="E8" s="5"/>
      <c r="F8" s="6"/>
      <c r="G8" s="13"/>
      <c r="H8" s="6"/>
      <c r="I8" s="22"/>
      <c r="J8" s="6"/>
      <c r="K8" s="22"/>
      <c r="L8" s="6"/>
      <c r="M8" s="22"/>
      <c r="N8" s="6"/>
      <c r="O8" s="22"/>
      <c r="P8" s="6"/>
      <c r="Q8" s="13"/>
      <c r="R8" s="6"/>
      <c r="S8" s="22"/>
      <c r="T8" s="6"/>
      <c r="U8" s="22"/>
      <c r="V8" s="6"/>
      <c r="W8" s="22"/>
      <c r="X8" s="6"/>
      <c r="Y8" s="22"/>
      <c r="Z8" s="6"/>
      <c r="AA8" s="22"/>
      <c r="AB8" s="6"/>
      <c r="AC8" s="22"/>
      <c r="AD8" s="6"/>
      <c r="AE8" s="22"/>
      <c r="AF8" s="6"/>
      <c r="AG8" s="22"/>
      <c r="AH8" s="6"/>
      <c r="AI8" s="22"/>
      <c r="AJ8" s="6"/>
      <c r="AK8" s="22"/>
      <c r="AL8" s="6"/>
      <c r="AM8" s="22"/>
      <c r="AN8" s="6"/>
      <c r="AO8" s="22"/>
      <c r="AP8" s="6"/>
      <c r="AQ8" s="22"/>
      <c r="AR8" s="6"/>
      <c r="AS8" s="22"/>
      <c r="AT8" s="6"/>
      <c r="AU8" s="13"/>
      <c r="AV8" s="6"/>
      <c r="AW8" s="22"/>
      <c r="AX8" s="6"/>
      <c r="AY8" s="22"/>
      <c r="AZ8" s="6"/>
      <c r="BA8" s="22"/>
      <c r="BB8" s="6"/>
      <c r="BC8" s="22"/>
      <c r="BD8" s="6"/>
      <c r="BE8" s="22"/>
      <c r="BF8" s="6"/>
      <c r="BG8" s="22"/>
      <c r="BH8" s="6"/>
      <c r="BI8" s="22"/>
      <c r="BJ8" s="6"/>
      <c r="BK8" s="22"/>
      <c r="BL8" s="23"/>
      <c r="BM8" s="22"/>
      <c r="BN8" s="6"/>
      <c r="BO8" s="22"/>
      <c r="BP8" s="6"/>
      <c r="BQ8" s="22"/>
      <c r="BR8" s="6"/>
      <c r="BS8" s="22"/>
      <c r="BT8" s="6"/>
      <c r="BU8" s="22"/>
      <c r="BV8" s="6"/>
      <c r="BW8" s="22"/>
      <c r="BX8" s="6"/>
      <c r="BY8" s="22"/>
      <c r="BZ8" s="6"/>
      <c r="CA8" s="22"/>
      <c r="CB8" s="6"/>
      <c r="CC8" s="22"/>
      <c r="CD8" s="6"/>
      <c r="CE8" s="24"/>
      <c r="CF8" s="25"/>
      <c r="CG8" s="22"/>
      <c r="CH8" s="26">
        <v>10</v>
      </c>
      <c r="CI8" s="13"/>
      <c r="CJ8" s="18">
        <f t="shared" ref="CJ8:CJ14" si="31">CH8</f>
        <v>10</v>
      </c>
      <c r="CK8" s="5"/>
      <c r="CL8" s="2" t="s">
        <v>55</v>
      </c>
    </row>
    <row r="9" spans="1:91" ht="35.1" customHeight="1">
      <c r="A9" s="21">
        <v>10.050000000000001</v>
      </c>
      <c r="B9" s="11" t="s">
        <v>58</v>
      </c>
      <c r="C9" s="15"/>
      <c r="D9" s="11"/>
      <c r="E9" s="5"/>
      <c r="F9" s="6"/>
      <c r="G9" s="13"/>
      <c r="H9" s="6"/>
      <c r="I9" s="22"/>
      <c r="J9" s="6"/>
      <c r="K9" s="22"/>
      <c r="L9" s="6"/>
      <c r="M9" s="22"/>
      <c r="N9" s="6"/>
      <c r="O9" s="22"/>
      <c r="P9" s="6"/>
      <c r="Q9" s="13"/>
      <c r="R9" s="6"/>
      <c r="S9" s="22"/>
      <c r="T9" s="6"/>
      <c r="U9" s="22"/>
      <c r="V9" s="6"/>
      <c r="W9" s="22"/>
      <c r="X9" s="6"/>
      <c r="Y9" s="22"/>
      <c r="Z9" s="6"/>
      <c r="AA9" s="22"/>
      <c r="AB9" s="6"/>
      <c r="AC9" s="22"/>
      <c r="AD9" s="6"/>
      <c r="AE9" s="22"/>
      <c r="AF9" s="6"/>
      <c r="AG9" s="22"/>
      <c r="AH9" s="6"/>
      <c r="AI9" s="22"/>
      <c r="AJ9" s="6"/>
      <c r="AK9" s="22"/>
      <c r="AL9" s="6"/>
      <c r="AM9" s="22"/>
      <c r="AN9" s="6"/>
      <c r="AO9" s="22"/>
      <c r="AP9" s="6"/>
      <c r="AQ9" s="22"/>
      <c r="AR9" s="6"/>
      <c r="AS9" s="22"/>
      <c r="AT9" s="6"/>
      <c r="AU9" s="13"/>
      <c r="AV9" s="6"/>
      <c r="AW9" s="22"/>
      <c r="AX9" s="6"/>
      <c r="AY9" s="22"/>
      <c r="AZ9" s="6"/>
      <c r="BA9" s="22"/>
      <c r="BB9" s="6"/>
      <c r="BC9" s="22"/>
      <c r="BD9" s="6"/>
      <c r="BE9" s="22"/>
      <c r="BF9" s="6"/>
      <c r="BG9" s="22"/>
      <c r="BH9" s="6"/>
      <c r="BI9" s="22"/>
      <c r="BJ9" s="6"/>
      <c r="BK9" s="22"/>
      <c r="BL9" s="23"/>
      <c r="BM9" s="22"/>
      <c r="BN9" s="6"/>
      <c r="BO9" s="22"/>
      <c r="BP9" s="6"/>
      <c r="BQ9" s="22"/>
      <c r="BR9" s="6"/>
      <c r="BS9" s="22"/>
      <c r="BT9" s="6"/>
      <c r="BU9" s="22"/>
      <c r="BV9" s="6"/>
      <c r="BW9" s="22"/>
      <c r="BX9" s="6"/>
      <c r="BY9" s="22"/>
      <c r="BZ9" s="6"/>
      <c r="CA9" s="22"/>
      <c r="CB9" s="6"/>
      <c r="CC9" s="22"/>
      <c r="CD9" s="6"/>
      <c r="CE9" s="24"/>
      <c r="CF9" s="25"/>
      <c r="CG9" s="22"/>
      <c r="CH9" s="26">
        <v>5</v>
      </c>
      <c r="CI9" s="13"/>
      <c r="CJ9" s="18">
        <f t="shared" si="31"/>
        <v>5</v>
      </c>
      <c r="CK9" s="5"/>
      <c r="CL9" s="2" t="s">
        <v>55</v>
      </c>
    </row>
    <row r="10" spans="1:91" ht="35.1" customHeight="1">
      <c r="A10" s="10">
        <v>10.06</v>
      </c>
      <c r="B10" s="11" t="s">
        <v>59</v>
      </c>
      <c r="C10" s="15">
        <v>5.0000000000000001E-4</v>
      </c>
      <c r="D10" s="4" t="s">
        <v>53</v>
      </c>
      <c r="E10" s="5"/>
      <c r="F10" s="6"/>
      <c r="G10" s="13"/>
      <c r="H10" s="6"/>
      <c r="I10" s="22"/>
      <c r="J10" s="6"/>
      <c r="K10" s="22"/>
      <c r="L10" s="6"/>
      <c r="M10" s="22"/>
      <c r="N10" s="6"/>
      <c r="O10" s="22"/>
      <c r="P10" s="6"/>
      <c r="Q10" s="13"/>
      <c r="R10" s="6"/>
      <c r="S10" s="22"/>
      <c r="T10" s="6"/>
      <c r="U10" s="22"/>
      <c r="V10" s="6"/>
      <c r="W10" s="22"/>
      <c r="X10" s="6"/>
      <c r="Y10" s="22"/>
      <c r="Z10" s="6"/>
      <c r="AA10" s="22"/>
      <c r="AB10" s="6"/>
      <c r="AC10" s="22"/>
      <c r="AD10" s="6"/>
      <c r="AE10" s="22"/>
      <c r="AF10" s="6"/>
      <c r="AG10" s="22"/>
      <c r="AH10" s="6"/>
      <c r="AI10" s="22"/>
      <c r="AJ10" s="6"/>
      <c r="AK10" s="13">
        <v>0</v>
      </c>
      <c r="AL10" s="6">
        <f>+AK10*C10</f>
        <v>0</v>
      </c>
      <c r="AM10" s="22"/>
      <c r="AN10" s="6"/>
      <c r="AO10" s="22"/>
      <c r="AP10" s="6"/>
      <c r="AQ10" s="22"/>
      <c r="AR10" s="6"/>
      <c r="AS10" s="22"/>
      <c r="AT10" s="6"/>
      <c r="AU10" s="13"/>
      <c r="AV10" s="6"/>
      <c r="AW10" s="22"/>
      <c r="AX10" s="6"/>
      <c r="AY10" s="22"/>
      <c r="AZ10" s="6"/>
      <c r="BA10" s="22"/>
      <c r="BB10" s="6"/>
      <c r="BC10" s="22"/>
      <c r="BD10" s="6"/>
      <c r="BE10" s="22"/>
      <c r="BF10" s="6"/>
      <c r="BG10" s="22"/>
      <c r="BH10" s="6"/>
      <c r="BI10" s="22"/>
      <c r="BJ10" s="6"/>
      <c r="BK10" s="22"/>
      <c r="BL10" s="23"/>
      <c r="BM10" s="22"/>
      <c r="BN10" s="6"/>
      <c r="BO10" s="22"/>
      <c r="BP10" s="6"/>
      <c r="BQ10" s="22"/>
      <c r="BR10" s="6"/>
      <c r="BS10" s="22"/>
      <c r="BT10" s="6"/>
      <c r="BU10" s="22"/>
      <c r="BV10" s="6"/>
      <c r="BW10" s="22"/>
      <c r="BX10" s="6"/>
      <c r="BY10" s="13">
        <v>0</v>
      </c>
      <c r="BZ10" s="6">
        <f>+BY10*C10</f>
        <v>0</v>
      </c>
      <c r="CA10" s="22"/>
      <c r="CB10" s="6"/>
      <c r="CC10" s="22"/>
      <c r="CD10" s="6"/>
      <c r="CE10" s="24"/>
      <c r="CF10" s="25"/>
      <c r="CG10" s="13">
        <v>103981</v>
      </c>
      <c r="CH10" s="26">
        <f>CG10*C10-0.0005</f>
        <v>51.99</v>
      </c>
      <c r="CI10" s="13"/>
      <c r="CJ10" s="18">
        <f t="shared" si="31"/>
        <v>51.99</v>
      </c>
      <c r="CK10" s="5"/>
      <c r="CL10" s="2" t="s">
        <v>52</v>
      </c>
    </row>
    <row r="11" spans="1:91" ht="35.1" customHeight="1">
      <c r="A11" s="21">
        <v>10.07</v>
      </c>
      <c r="B11" s="11" t="s">
        <v>69</v>
      </c>
      <c r="C11" s="15"/>
      <c r="D11" s="11"/>
      <c r="E11" s="5"/>
      <c r="F11" s="6"/>
      <c r="G11" s="13"/>
      <c r="H11" s="6"/>
      <c r="I11" s="22"/>
      <c r="J11" s="6"/>
      <c r="K11" s="22"/>
      <c r="L11" s="6"/>
      <c r="M11" s="22"/>
      <c r="N11" s="6"/>
      <c r="O11" s="22"/>
      <c r="P11" s="6"/>
      <c r="Q11" s="13"/>
      <c r="R11" s="6"/>
      <c r="S11" s="22"/>
      <c r="T11" s="6"/>
      <c r="U11" s="22"/>
      <c r="V11" s="6"/>
      <c r="W11" s="22"/>
      <c r="X11" s="6"/>
      <c r="Y11" s="22"/>
      <c r="Z11" s="6"/>
      <c r="AA11" s="22"/>
      <c r="AB11" s="6"/>
      <c r="AC11" s="22"/>
      <c r="AD11" s="6"/>
      <c r="AE11" s="22"/>
      <c r="AF11" s="6"/>
      <c r="AG11" s="22"/>
      <c r="AH11" s="6"/>
      <c r="AI11" s="22"/>
      <c r="AJ11" s="6"/>
      <c r="AK11" s="22"/>
      <c r="AL11" s="6"/>
      <c r="AM11" s="22"/>
      <c r="AN11" s="6"/>
      <c r="AO11" s="22"/>
      <c r="AP11" s="6"/>
      <c r="AQ11" s="22"/>
      <c r="AR11" s="6"/>
      <c r="AS11" s="22"/>
      <c r="AT11" s="6"/>
      <c r="AU11" s="13"/>
      <c r="AV11" s="6"/>
      <c r="AW11" s="22"/>
      <c r="AX11" s="6"/>
      <c r="AY11" s="22"/>
      <c r="AZ11" s="6"/>
      <c r="BA11" s="22"/>
      <c r="BB11" s="6"/>
      <c r="BC11" s="22"/>
      <c r="BD11" s="6"/>
      <c r="BE11" s="22"/>
      <c r="BF11" s="6"/>
      <c r="BG11" s="22"/>
      <c r="BH11" s="6"/>
      <c r="BI11" s="22"/>
      <c r="BJ11" s="6"/>
      <c r="BK11" s="22"/>
      <c r="BL11" s="23"/>
      <c r="BM11" s="22"/>
      <c r="BN11" s="6"/>
      <c r="BO11" s="22"/>
      <c r="BP11" s="6"/>
      <c r="BQ11" s="22"/>
      <c r="BR11" s="6"/>
      <c r="BS11" s="22"/>
      <c r="BT11" s="6"/>
      <c r="BU11" s="22"/>
      <c r="BV11" s="6"/>
      <c r="BW11" s="22"/>
      <c r="BX11" s="6"/>
      <c r="BY11" s="22"/>
      <c r="BZ11" s="6"/>
      <c r="CA11" s="22"/>
      <c r="CB11" s="6"/>
      <c r="CC11" s="22"/>
      <c r="CD11" s="6"/>
      <c r="CE11" s="24"/>
      <c r="CF11" s="25"/>
      <c r="CG11" s="22"/>
      <c r="CH11" s="26">
        <v>30</v>
      </c>
      <c r="CI11" s="13"/>
      <c r="CJ11" s="18">
        <f t="shared" si="31"/>
        <v>30</v>
      </c>
      <c r="CK11" s="5"/>
      <c r="CL11" s="2" t="s">
        <v>55</v>
      </c>
    </row>
    <row r="12" spans="1:91" ht="35.1" customHeight="1">
      <c r="A12" s="10">
        <v>10.08</v>
      </c>
      <c r="B12" s="11" t="s">
        <v>60</v>
      </c>
      <c r="C12" s="15"/>
      <c r="D12" s="11"/>
      <c r="E12" s="5"/>
      <c r="F12" s="6"/>
      <c r="G12" s="13"/>
      <c r="H12" s="6"/>
      <c r="I12" s="22"/>
      <c r="J12" s="6"/>
      <c r="K12" s="22"/>
      <c r="L12" s="6"/>
      <c r="M12" s="22"/>
      <c r="N12" s="6"/>
      <c r="O12" s="22"/>
      <c r="P12" s="6"/>
      <c r="Q12" s="13"/>
      <c r="R12" s="6"/>
      <c r="S12" s="22"/>
      <c r="T12" s="6"/>
      <c r="U12" s="22"/>
      <c r="V12" s="6"/>
      <c r="W12" s="22"/>
      <c r="X12" s="6"/>
      <c r="Y12" s="22"/>
      <c r="Z12" s="6"/>
      <c r="AA12" s="22"/>
      <c r="AB12" s="6"/>
      <c r="AC12" s="22"/>
      <c r="AD12" s="6"/>
      <c r="AE12" s="22"/>
      <c r="AF12" s="6"/>
      <c r="AG12" s="22"/>
      <c r="AH12" s="6"/>
      <c r="AI12" s="22"/>
      <c r="AJ12" s="6"/>
      <c r="AK12" s="22"/>
      <c r="AL12" s="6"/>
      <c r="AM12" s="22"/>
      <c r="AN12" s="6"/>
      <c r="AO12" s="22"/>
      <c r="AP12" s="6"/>
      <c r="AQ12" s="22"/>
      <c r="AR12" s="6"/>
      <c r="AS12" s="22"/>
      <c r="AT12" s="6"/>
      <c r="AU12" s="13"/>
      <c r="AV12" s="6"/>
      <c r="AW12" s="22"/>
      <c r="AX12" s="6"/>
      <c r="AY12" s="22"/>
      <c r="AZ12" s="6"/>
      <c r="BA12" s="22"/>
      <c r="BB12" s="6"/>
      <c r="BC12" s="22"/>
      <c r="BD12" s="6"/>
      <c r="BE12" s="22"/>
      <c r="BF12" s="6"/>
      <c r="BG12" s="22"/>
      <c r="BH12" s="6"/>
      <c r="BI12" s="22"/>
      <c r="BJ12" s="6"/>
      <c r="BK12" s="22"/>
      <c r="BL12" s="23"/>
      <c r="BM12" s="22"/>
      <c r="BN12" s="6"/>
      <c r="BO12" s="22"/>
      <c r="BP12" s="6"/>
      <c r="BQ12" s="22"/>
      <c r="BR12" s="6"/>
      <c r="BS12" s="22"/>
      <c r="BT12" s="6"/>
      <c r="BU12" s="22"/>
      <c r="BV12" s="6"/>
      <c r="BW12" s="22"/>
      <c r="BX12" s="6"/>
      <c r="BY12" s="22"/>
      <c r="BZ12" s="6"/>
      <c r="CA12" s="22"/>
      <c r="CB12" s="6"/>
      <c r="CC12" s="22"/>
      <c r="CD12" s="6"/>
      <c r="CE12" s="24"/>
      <c r="CF12" s="25"/>
      <c r="CG12" s="22"/>
      <c r="CH12" s="26">
        <v>10</v>
      </c>
      <c r="CI12" s="13"/>
      <c r="CJ12" s="18">
        <f t="shared" si="31"/>
        <v>10</v>
      </c>
      <c r="CK12" s="5"/>
      <c r="CL12" s="2" t="s">
        <v>55</v>
      </c>
    </row>
    <row r="13" spans="1:91" ht="35.1" customHeight="1">
      <c r="A13" s="21">
        <v>10.09</v>
      </c>
      <c r="B13" s="11" t="s">
        <v>61</v>
      </c>
      <c r="C13" s="15">
        <v>0.25</v>
      </c>
      <c r="D13" s="11" t="s">
        <v>62</v>
      </c>
      <c r="E13" s="5"/>
      <c r="F13" s="6"/>
      <c r="G13" s="13"/>
      <c r="H13" s="6"/>
      <c r="I13" s="22"/>
      <c r="J13" s="6"/>
      <c r="K13" s="22"/>
      <c r="L13" s="6"/>
      <c r="M13" s="22"/>
      <c r="N13" s="6"/>
      <c r="O13" s="22"/>
      <c r="P13" s="6"/>
      <c r="Q13" s="13"/>
      <c r="R13" s="6"/>
      <c r="S13" s="22"/>
      <c r="T13" s="6"/>
      <c r="U13" s="22"/>
      <c r="V13" s="6"/>
      <c r="W13" s="22"/>
      <c r="X13" s="6"/>
      <c r="Y13" s="22"/>
      <c r="Z13" s="6"/>
      <c r="AA13" s="22"/>
      <c r="AB13" s="6"/>
      <c r="AC13" s="22"/>
      <c r="AD13" s="6"/>
      <c r="AE13" s="22"/>
      <c r="AF13" s="6"/>
      <c r="AG13" s="22"/>
      <c r="AH13" s="6"/>
      <c r="AI13" s="22"/>
      <c r="AJ13" s="6"/>
      <c r="AK13" s="22"/>
      <c r="AL13" s="6"/>
      <c r="AM13" s="22"/>
      <c r="AN13" s="6"/>
      <c r="AO13" s="22"/>
      <c r="AP13" s="6"/>
      <c r="AQ13" s="22"/>
      <c r="AR13" s="6"/>
      <c r="AS13" s="22"/>
      <c r="AT13" s="6"/>
      <c r="AU13" s="13"/>
      <c r="AV13" s="6"/>
      <c r="AW13" s="22"/>
      <c r="AX13" s="6"/>
      <c r="AY13" s="22"/>
      <c r="AZ13" s="6"/>
      <c r="BA13" s="22"/>
      <c r="BB13" s="6"/>
      <c r="BC13" s="22"/>
      <c r="BD13" s="6"/>
      <c r="BE13" s="22"/>
      <c r="BF13" s="6"/>
      <c r="BG13" s="22"/>
      <c r="BH13" s="6"/>
      <c r="BI13" s="22"/>
      <c r="BJ13" s="6"/>
      <c r="BK13" s="22"/>
      <c r="BL13" s="23"/>
      <c r="BM13" s="22"/>
      <c r="BN13" s="6"/>
      <c r="BO13" s="22"/>
      <c r="BP13" s="6"/>
      <c r="BQ13" s="22"/>
      <c r="BR13" s="6"/>
      <c r="BS13" s="22"/>
      <c r="BT13" s="6"/>
      <c r="BU13" s="22"/>
      <c r="BV13" s="6"/>
      <c r="BW13" s="22"/>
      <c r="BX13" s="6"/>
      <c r="BY13" s="22"/>
      <c r="BZ13" s="6"/>
      <c r="CA13" s="22"/>
      <c r="CB13" s="6"/>
      <c r="CC13" s="22"/>
      <c r="CD13" s="6"/>
      <c r="CE13" s="24"/>
      <c r="CF13" s="25"/>
      <c r="CG13" s="22"/>
      <c r="CH13" s="26">
        <v>9.5</v>
      </c>
      <c r="CI13" s="13"/>
      <c r="CJ13" s="18">
        <f t="shared" si="31"/>
        <v>9.5</v>
      </c>
      <c r="CK13" s="5"/>
      <c r="CL13" s="2" t="s">
        <v>52</v>
      </c>
    </row>
    <row r="14" spans="1:91" ht="35.1" customHeight="1">
      <c r="A14" s="10">
        <v>10.1</v>
      </c>
      <c r="B14" s="11" t="s">
        <v>63</v>
      </c>
      <c r="C14" s="15"/>
      <c r="D14" s="11"/>
      <c r="E14" s="5"/>
      <c r="F14" s="6"/>
      <c r="G14" s="13"/>
      <c r="H14" s="6"/>
      <c r="I14" s="22"/>
      <c r="J14" s="6"/>
      <c r="K14" s="22"/>
      <c r="L14" s="6"/>
      <c r="M14" s="22"/>
      <c r="N14" s="6"/>
      <c r="O14" s="22"/>
      <c r="P14" s="6"/>
      <c r="Q14" s="13"/>
      <c r="R14" s="6"/>
      <c r="S14" s="22"/>
      <c r="T14" s="6"/>
      <c r="U14" s="22"/>
      <c r="V14" s="6"/>
      <c r="W14" s="22"/>
      <c r="X14" s="6"/>
      <c r="Y14" s="22"/>
      <c r="Z14" s="6"/>
      <c r="AA14" s="22"/>
      <c r="AB14" s="6"/>
      <c r="AC14" s="22"/>
      <c r="AD14" s="6"/>
      <c r="AE14" s="22"/>
      <c r="AF14" s="6"/>
      <c r="AG14" s="22"/>
      <c r="AH14" s="6"/>
      <c r="AI14" s="22"/>
      <c r="AJ14" s="6"/>
      <c r="AK14" s="22"/>
      <c r="AL14" s="6"/>
      <c r="AM14" s="22"/>
      <c r="AN14" s="6"/>
      <c r="AO14" s="22"/>
      <c r="AP14" s="6"/>
      <c r="AQ14" s="22"/>
      <c r="AR14" s="6"/>
      <c r="AS14" s="22"/>
      <c r="AT14" s="6"/>
      <c r="AU14" s="13"/>
      <c r="AV14" s="6"/>
      <c r="AW14" s="22"/>
      <c r="AX14" s="6"/>
      <c r="AY14" s="22"/>
      <c r="AZ14" s="6"/>
      <c r="BA14" s="22"/>
      <c r="BB14" s="6"/>
      <c r="BC14" s="22"/>
      <c r="BD14" s="6"/>
      <c r="BE14" s="22"/>
      <c r="BF14" s="6"/>
      <c r="BG14" s="22"/>
      <c r="BH14" s="6"/>
      <c r="BI14" s="22"/>
      <c r="BJ14" s="6"/>
      <c r="BK14" s="22"/>
      <c r="BL14" s="23"/>
      <c r="BM14" s="22"/>
      <c r="BN14" s="6"/>
      <c r="BO14" s="22"/>
      <c r="BP14" s="6"/>
      <c r="BQ14" s="22"/>
      <c r="BR14" s="6"/>
      <c r="BS14" s="22"/>
      <c r="BT14" s="6"/>
      <c r="BU14" s="22"/>
      <c r="BV14" s="6"/>
      <c r="BW14" s="22"/>
      <c r="BX14" s="6"/>
      <c r="BY14" s="22"/>
      <c r="BZ14" s="6"/>
      <c r="CA14" s="22"/>
      <c r="CB14" s="6"/>
      <c r="CC14" s="22"/>
      <c r="CD14" s="6"/>
      <c r="CE14" s="24"/>
      <c r="CF14" s="25"/>
      <c r="CG14" s="22"/>
      <c r="CH14" s="26">
        <v>10</v>
      </c>
      <c r="CI14" s="13"/>
      <c r="CJ14" s="18">
        <f t="shared" si="31"/>
        <v>10</v>
      </c>
      <c r="CK14" s="5"/>
      <c r="CL14" s="2" t="s">
        <v>52</v>
      </c>
    </row>
    <row r="15" spans="1:91" ht="35.1" customHeight="1">
      <c r="A15" s="47" t="s">
        <v>64</v>
      </c>
      <c r="B15" s="48"/>
      <c r="C15" s="15"/>
      <c r="D15" s="11"/>
      <c r="E15" s="17"/>
      <c r="F15" s="18">
        <f>SUM(F8:F14)</f>
        <v>0</v>
      </c>
      <c r="G15" s="18"/>
      <c r="H15" s="18">
        <f>SUM(H8:H14)</f>
        <v>0</v>
      </c>
      <c r="I15" s="18"/>
      <c r="J15" s="18">
        <f>SUM(J8:J14)</f>
        <v>0</v>
      </c>
      <c r="K15" s="18"/>
      <c r="L15" s="18">
        <f>SUM(L8:L14)</f>
        <v>0</v>
      </c>
      <c r="M15" s="18"/>
      <c r="N15" s="18">
        <f>SUM(N8:N14)</f>
        <v>0</v>
      </c>
      <c r="O15" s="18"/>
      <c r="P15" s="18">
        <f>SUM(P8:P14)</f>
        <v>0</v>
      </c>
      <c r="Q15" s="18"/>
      <c r="R15" s="18">
        <f>SUM(R8:R14)</f>
        <v>0</v>
      </c>
      <c r="S15" s="18"/>
      <c r="T15" s="18">
        <f>SUM(T8:T14)</f>
        <v>0</v>
      </c>
      <c r="U15" s="18"/>
      <c r="V15" s="18">
        <f>SUM(V8:V14)</f>
        <v>0</v>
      </c>
      <c r="W15" s="18"/>
      <c r="X15" s="18">
        <f>SUM(X8:X14)</f>
        <v>0</v>
      </c>
      <c r="Y15" s="18"/>
      <c r="Z15" s="18">
        <f>SUM(Z8:Z14)</f>
        <v>0</v>
      </c>
      <c r="AA15" s="18"/>
      <c r="AB15" s="18">
        <f>SUM(AB8:AB14)</f>
        <v>0</v>
      </c>
      <c r="AC15" s="18"/>
      <c r="AD15" s="18">
        <f>SUM(AD8:AD14)</f>
        <v>0</v>
      </c>
      <c r="AE15" s="18"/>
      <c r="AF15" s="18">
        <f>SUM(AF8:AF14)</f>
        <v>0</v>
      </c>
      <c r="AG15" s="18"/>
      <c r="AH15" s="18">
        <f>SUM(AH8:AH14)</f>
        <v>0</v>
      </c>
      <c r="AI15" s="18"/>
      <c r="AJ15" s="18">
        <f>SUM(AJ8:AJ14)</f>
        <v>0</v>
      </c>
      <c r="AK15" s="18"/>
      <c r="AL15" s="18">
        <f>SUM(AL8:AL14)</f>
        <v>0</v>
      </c>
      <c r="AM15" s="18"/>
      <c r="AN15" s="18">
        <f>SUM(AN8:AN14)</f>
        <v>0</v>
      </c>
      <c r="AO15" s="18"/>
      <c r="AP15" s="18">
        <f>SUM(AP8:AP14)</f>
        <v>0</v>
      </c>
      <c r="AQ15" s="18"/>
      <c r="AR15" s="18">
        <f>SUM(AR8:AR14)</f>
        <v>0</v>
      </c>
      <c r="AS15" s="18"/>
      <c r="AT15" s="18">
        <f>SUM(AT8:AT14)</f>
        <v>0</v>
      </c>
      <c r="AU15" s="18"/>
      <c r="AV15" s="18">
        <f>SUM(AV8:AV14)</f>
        <v>0</v>
      </c>
      <c r="AW15" s="18"/>
      <c r="AX15" s="18">
        <f>SUM(AX8:AX14)</f>
        <v>0</v>
      </c>
      <c r="AY15" s="18"/>
      <c r="AZ15" s="18">
        <f>SUM(AZ8:AZ14)</f>
        <v>0</v>
      </c>
      <c r="BA15" s="18"/>
      <c r="BB15" s="18">
        <f>SUM(BB8:BB14)</f>
        <v>0</v>
      </c>
      <c r="BC15" s="18"/>
      <c r="BD15" s="18">
        <f>SUM(BD8:BD14)</f>
        <v>0</v>
      </c>
      <c r="BE15" s="18"/>
      <c r="BF15" s="18">
        <f>SUM(BF8:BF14)</f>
        <v>0</v>
      </c>
      <c r="BG15" s="18"/>
      <c r="BH15" s="18">
        <f>SUM(BH8:BH14)</f>
        <v>0</v>
      </c>
      <c r="BI15" s="18"/>
      <c r="BJ15" s="18">
        <f>SUM(BJ8:BJ14)</f>
        <v>0</v>
      </c>
      <c r="BK15" s="18"/>
      <c r="BL15" s="18">
        <f>SUM(BL8:BL14)</f>
        <v>0</v>
      </c>
      <c r="BM15" s="18"/>
      <c r="BN15" s="18">
        <f>SUM(BN8:BN14)</f>
        <v>0</v>
      </c>
      <c r="BO15" s="18"/>
      <c r="BP15" s="18">
        <f>SUM(BP8:BP14)</f>
        <v>0</v>
      </c>
      <c r="BQ15" s="18"/>
      <c r="BR15" s="18">
        <f>SUM(BR8:BR14)</f>
        <v>0</v>
      </c>
      <c r="BS15" s="18"/>
      <c r="BT15" s="18">
        <f>SUM(BT8:BT14)</f>
        <v>0</v>
      </c>
      <c r="BU15" s="18"/>
      <c r="BV15" s="18">
        <f>SUM(BV8:BV14)</f>
        <v>0</v>
      </c>
      <c r="BW15" s="18"/>
      <c r="BX15" s="18">
        <f>SUM(BX8:BX14)</f>
        <v>0</v>
      </c>
      <c r="BY15" s="18"/>
      <c r="BZ15" s="18">
        <f>SUM(BZ8:BZ14)</f>
        <v>0</v>
      </c>
      <c r="CA15" s="18"/>
      <c r="CB15" s="18">
        <f>SUM(CB8:CB14)</f>
        <v>0</v>
      </c>
      <c r="CC15" s="18"/>
      <c r="CD15" s="18">
        <f>SUM(CD8:CD14)</f>
        <v>0</v>
      </c>
      <c r="CE15" s="18"/>
      <c r="CF15" s="18">
        <f>SUM(CF8:CF14)</f>
        <v>0</v>
      </c>
      <c r="CG15" s="14"/>
      <c r="CH15" s="18">
        <f>SUM(CH8:CH14)</f>
        <v>126.49000000000001</v>
      </c>
      <c r="CI15" s="13"/>
      <c r="CJ15" s="18">
        <f>SUM(CJ8:CJ14)</f>
        <v>126.49000000000001</v>
      </c>
      <c r="CK15" s="5"/>
      <c r="CL15" s="20"/>
      <c r="CM15" s="20"/>
    </row>
    <row r="16" spans="1:91" ht="35.1" customHeight="1">
      <c r="A16" s="47" t="s">
        <v>45</v>
      </c>
      <c r="B16" s="48"/>
      <c r="C16" s="15"/>
      <c r="D16" s="11"/>
      <c r="E16" s="17"/>
      <c r="F16" s="18">
        <f>F6+F15</f>
        <v>3.9215437</v>
      </c>
      <c r="G16" s="18"/>
      <c r="H16" s="18">
        <f>H6+H15</f>
        <v>1.0445616</v>
      </c>
      <c r="I16" s="18"/>
      <c r="J16" s="18">
        <f>J6+J15</f>
        <v>4.4322182000000003</v>
      </c>
      <c r="K16" s="18"/>
      <c r="L16" s="18">
        <f>L6+L15</f>
        <v>4.0608186000000002</v>
      </c>
      <c r="M16" s="18"/>
      <c r="N16" s="18">
        <f>N6+N15</f>
        <v>3.1637245000000003</v>
      </c>
      <c r="O16" s="18"/>
      <c r="P16" s="18">
        <f>P6+P15</f>
        <v>3.9215437</v>
      </c>
      <c r="Q16" s="18"/>
      <c r="R16" s="18">
        <f>R6+R15</f>
        <v>3.9556797000000001</v>
      </c>
      <c r="S16" s="18"/>
      <c r="T16" s="18">
        <f>T6+T15</f>
        <v>2.3034973000000001</v>
      </c>
      <c r="U16" s="18"/>
      <c r="V16" s="18">
        <f>V6+V15</f>
        <v>4.8281957999999996</v>
      </c>
      <c r="W16" s="18"/>
      <c r="X16" s="18">
        <f>X6+X15</f>
        <v>6.5240723000000003</v>
      </c>
      <c r="Y16" s="18"/>
      <c r="Z16" s="18">
        <f>Z6+Z15</f>
        <v>6.2905821</v>
      </c>
      <c r="AA16" s="18"/>
      <c r="AB16" s="18">
        <f>AB6+AB15</f>
        <v>3.4368124999999998</v>
      </c>
      <c r="AC16" s="18"/>
      <c r="AD16" s="18">
        <f>AD6+AD15</f>
        <v>3.5064499000000002</v>
      </c>
      <c r="AE16" s="18"/>
      <c r="AF16" s="18">
        <f>AF6+AF15</f>
        <v>1.7177235</v>
      </c>
      <c r="AG16" s="18"/>
      <c r="AH16" s="18">
        <f>AH6+AH15</f>
        <v>2.4728118000000001</v>
      </c>
      <c r="AI16" s="18"/>
      <c r="AJ16" s="18">
        <f>AJ6+AJ15</f>
        <v>4.0867618999999999</v>
      </c>
      <c r="AK16" s="18"/>
      <c r="AL16" s="18">
        <f>AL6+AL15</f>
        <v>2.1614915000000003</v>
      </c>
      <c r="AM16" s="18"/>
      <c r="AN16" s="18">
        <f>AN6+AN15</f>
        <v>3.4040418999999997</v>
      </c>
      <c r="AO16" s="18"/>
      <c r="AP16" s="18">
        <f>AP6+AP15</f>
        <v>1.4651170999999998</v>
      </c>
      <c r="AQ16" s="18"/>
      <c r="AR16" s="18">
        <f>AR6+AR15</f>
        <v>3.1801098000000003</v>
      </c>
      <c r="AS16" s="18"/>
      <c r="AT16" s="18">
        <f>AT6+AT15</f>
        <v>5.9178170000000003</v>
      </c>
      <c r="AU16" s="18"/>
      <c r="AV16" s="18">
        <f>AV6+AV15</f>
        <v>2.2120128000000001</v>
      </c>
      <c r="AW16" s="18"/>
      <c r="AX16" s="18">
        <f>AX6+AX15</f>
        <v>6.2332336000000002</v>
      </c>
      <c r="AY16" s="18"/>
      <c r="AZ16" s="18">
        <f>AZ6+AZ15</f>
        <v>4.2096515000000005</v>
      </c>
      <c r="BA16" s="18"/>
      <c r="BB16" s="18">
        <f>BB6+BB15</f>
        <v>3.2852486000000001</v>
      </c>
      <c r="BC16" s="18"/>
      <c r="BD16" s="18">
        <f>BD6+BD15</f>
        <v>5.5109158000000003</v>
      </c>
      <c r="BE16" s="18"/>
      <c r="BF16" s="18">
        <f>BF6+BF15</f>
        <v>0.69637440000000006</v>
      </c>
      <c r="BG16" s="18"/>
      <c r="BH16" s="18">
        <f>BH6+BH15</f>
        <v>4.6015328000000002</v>
      </c>
      <c r="BI16" s="18"/>
      <c r="BJ16" s="18">
        <f>BJ6+BJ15</f>
        <v>4.0539914000000001</v>
      </c>
      <c r="BK16" s="18"/>
      <c r="BL16" s="18">
        <f>BL6+BL15</f>
        <v>2.4687155000000001</v>
      </c>
      <c r="BM16" s="18"/>
      <c r="BN16" s="18">
        <f>BN6+BN15</f>
        <v>4.9961449600000005</v>
      </c>
      <c r="BO16" s="18"/>
      <c r="BP16" s="18">
        <f>BP6+BP15</f>
        <v>5.098554</v>
      </c>
      <c r="BQ16" s="18"/>
      <c r="BR16" s="18">
        <f>BR6+BR15</f>
        <v>1.0199837</v>
      </c>
      <c r="BS16" s="18"/>
      <c r="BT16" s="18">
        <f>BT6+BT15</f>
        <v>0.84520739999999994</v>
      </c>
      <c r="BU16" s="18"/>
      <c r="BV16" s="18">
        <f>BV6+BV15</f>
        <v>4.152304</v>
      </c>
      <c r="BW16" s="18"/>
      <c r="BX16" s="18">
        <f>BX6+BX15</f>
        <v>4.2792890000000003</v>
      </c>
      <c r="BY16" s="18"/>
      <c r="BZ16" s="18">
        <f>BZ6+BZ15</f>
        <v>3.4354459999999998</v>
      </c>
      <c r="CA16" s="18"/>
      <c r="CB16" s="18">
        <f>CB6+CB15</f>
        <v>4.2000944000000002</v>
      </c>
      <c r="CC16" s="19"/>
      <c r="CD16" s="18">
        <f>CD6+CD15</f>
        <v>4.8855443000000003</v>
      </c>
      <c r="CE16" s="19"/>
      <c r="CF16" s="18">
        <f>CF6+CF15</f>
        <v>141.97981856000001</v>
      </c>
      <c r="CG16" s="14"/>
      <c r="CH16" s="18">
        <f>CH6+CH15</f>
        <v>126.49000000000001</v>
      </c>
      <c r="CI16" s="13"/>
      <c r="CJ16" s="18">
        <f>CJ6+CJ15</f>
        <v>268.46981856000002</v>
      </c>
      <c r="CK16" s="5"/>
      <c r="CL16" s="27"/>
      <c r="CM16" s="27"/>
    </row>
    <row r="17" spans="1:89" ht="35.1" customHeight="1">
      <c r="A17" s="49" t="s">
        <v>70</v>
      </c>
      <c r="B17" s="49"/>
      <c r="C17" s="28">
        <v>1.3654400000000001E-3</v>
      </c>
      <c r="D17" s="28" t="s">
        <v>51</v>
      </c>
      <c r="E17" s="29">
        <v>2872</v>
      </c>
      <c r="F17" s="30">
        <f>C17*E17</f>
        <v>3.9215436800000001</v>
      </c>
      <c r="G17" s="29">
        <v>765</v>
      </c>
      <c r="H17" s="30">
        <f>G17*C17</f>
        <v>1.0445616</v>
      </c>
      <c r="I17" s="29">
        <v>3246</v>
      </c>
      <c r="J17" s="30">
        <f>I17*C17</f>
        <v>4.4322182400000001</v>
      </c>
      <c r="K17" s="29">
        <v>2974</v>
      </c>
      <c r="L17" s="30">
        <f>K17*C17</f>
        <v>4.0608185600000004</v>
      </c>
      <c r="M17" s="29">
        <v>2317</v>
      </c>
      <c r="N17" s="30">
        <f>M17*C17</f>
        <v>3.1637244800000004</v>
      </c>
      <c r="O17" s="29">
        <v>2872</v>
      </c>
      <c r="P17" s="30">
        <f>O17*C17</f>
        <v>3.9215436800000001</v>
      </c>
      <c r="Q17" s="29">
        <v>2897</v>
      </c>
      <c r="R17" s="30">
        <f>Q17*C17</f>
        <v>3.9556796800000003</v>
      </c>
      <c r="S17" s="29">
        <v>1687</v>
      </c>
      <c r="T17" s="30">
        <f>S17*C17</f>
        <v>2.3034972800000002</v>
      </c>
      <c r="U17" s="29">
        <v>3536</v>
      </c>
      <c r="V17" s="30">
        <f>U17*C17</f>
        <v>4.8281958400000002</v>
      </c>
      <c r="W17" s="29">
        <f>4778</f>
        <v>4778</v>
      </c>
      <c r="X17" s="30">
        <f>W17*C17</f>
        <v>6.5240723200000001</v>
      </c>
      <c r="Y17" s="29">
        <v>4607</v>
      </c>
      <c r="Z17" s="30">
        <f>Y17*C17</f>
        <v>6.2905820800000001</v>
      </c>
      <c r="AA17" s="29">
        <v>2517</v>
      </c>
      <c r="AB17" s="30">
        <f>AA17*C17</f>
        <v>3.4368124800000004</v>
      </c>
      <c r="AC17" s="29">
        <v>2568</v>
      </c>
      <c r="AD17" s="30">
        <f>AC17*C17</f>
        <v>3.5064499200000001</v>
      </c>
      <c r="AE17" s="29">
        <v>1258</v>
      </c>
      <c r="AF17" s="30">
        <f>AE17*C17</f>
        <v>1.7177235200000001</v>
      </c>
      <c r="AG17" s="29">
        <v>1811</v>
      </c>
      <c r="AH17" s="30">
        <f>AG17*C17</f>
        <v>2.4728118400000003</v>
      </c>
      <c r="AI17" s="29">
        <v>2993</v>
      </c>
      <c r="AJ17" s="30">
        <f>AI17*C17</f>
        <v>4.0867619200000007</v>
      </c>
      <c r="AK17" s="29">
        <v>1583</v>
      </c>
      <c r="AL17" s="30">
        <f>AK17*C17</f>
        <v>2.1614915200000002</v>
      </c>
      <c r="AM17" s="29">
        <v>2493</v>
      </c>
      <c r="AN17" s="30">
        <f>AM17*C17</f>
        <v>3.4040419200000001</v>
      </c>
      <c r="AO17" s="29">
        <v>1073</v>
      </c>
      <c r="AP17" s="30">
        <f>AO17*C17</f>
        <v>1.4651171200000002</v>
      </c>
      <c r="AQ17" s="29">
        <v>2329</v>
      </c>
      <c r="AR17" s="30">
        <f>AQ17*C17</f>
        <v>3.1801097600000001</v>
      </c>
      <c r="AS17" s="29">
        <v>4334</v>
      </c>
      <c r="AT17" s="30">
        <f>AS17*C17</f>
        <v>5.9178169600000006</v>
      </c>
      <c r="AU17" s="31">
        <v>1620</v>
      </c>
      <c r="AV17" s="30">
        <f>AU17*C17</f>
        <v>2.2120128000000001</v>
      </c>
      <c r="AW17" s="29">
        <v>4565</v>
      </c>
      <c r="AX17" s="30">
        <f>AW17*C17</f>
        <v>6.2332336000000002</v>
      </c>
      <c r="AY17" s="29">
        <v>3083</v>
      </c>
      <c r="AZ17" s="30">
        <f>AY17*C17</f>
        <v>4.2096515200000004</v>
      </c>
      <c r="BA17" s="29">
        <v>2406</v>
      </c>
      <c r="BB17" s="30">
        <f>BA17*C17</f>
        <v>3.2852486400000003</v>
      </c>
      <c r="BC17" s="29">
        <v>4036</v>
      </c>
      <c r="BD17" s="30">
        <f>BC17*C17</f>
        <v>5.51091584</v>
      </c>
      <c r="BE17" s="29">
        <v>510</v>
      </c>
      <c r="BF17" s="30">
        <f>BE17*C17</f>
        <v>0.69637440000000006</v>
      </c>
      <c r="BG17" s="29">
        <v>3370</v>
      </c>
      <c r="BH17" s="30">
        <f>BG17*C17</f>
        <v>4.6015328000000002</v>
      </c>
      <c r="BI17" s="29">
        <v>2969</v>
      </c>
      <c r="BJ17" s="30">
        <f>BI17*C17</f>
        <v>4.0539913600000004</v>
      </c>
      <c r="BK17" s="29">
        <v>1808</v>
      </c>
      <c r="BL17" s="30">
        <f>BK17*C17</f>
        <v>2.4687155200000004</v>
      </c>
      <c r="BM17" s="29">
        <v>3659</v>
      </c>
      <c r="BN17" s="32">
        <f>BM17*C17</f>
        <v>4.9961449600000005</v>
      </c>
      <c r="BO17" s="29">
        <v>3734</v>
      </c>
      <c r="BP17" s="30">
        <f>BO17*C17</f>
        <v>5.0985529600000001</v>
      </c>
      <c r="BQ17" s="29">
        <v>747</v>
      </c>
      <c r="BR17" s="30">
        <f>BQ17*C17</f>
        <v>1.0199836800000002</v>
      </c>
      <c r="BS17" s="29">
        <v>619</v>
      </c>
      <c r="BT17" s="30">
        <f>BS17*C17</f>
        <v>0.84520736000000007</v>
      </c>
      <c r="BU17" s="29">
        <v>3041</v>
      </c>
      <c r="BV17" s="30">
        <f>BU17*C17</f>
        <v>4.1523030400000005</v>
      </c>
      <c r="BW17" s="29">
        <v>3134</v>
      </c>
      <c r="BX17" s="30">
        <f>BW17*C17</f>
        <v>4.2792889600000006</v>
      </c>
      <c r="BY17" s="29">
        <v>2516</v>
      </c>
      <c r="BZ17" s="30">
        <f>BY17*C17</f>
        <v>3.4354470400000001</v>
      </c>
      <c r="CA17" s="29">
        <v>3076</v>
      </c>
      <c r="CB17" s="30">
        <f>CA17*C17</f>
        <v>4.2000934400000007</v>
      </c>
      <c r="CC17" s="29">
        <v>3578</v>
      </c>
      <c r="CD17" s="30">
        <f>CC17*C17</f>
        <v>4.8855443200000002</v>
      </c>
      <c r="CE17" s="31">
        <f>E17+G17+I17+K17+M17+O17+Q17+S17+U17+W17+Y17+AA17+AC17+AE17+AG17+AI17+AK17+AM17+AO17+AQ17+AS17+AU17+AW17+AY17+BA17+BC17+BE17+BG17+BI17+BK17+BM17+BO17+BQ17+BS17+BU17+BW17+BY17+CA17+CC17</f>
        <v>103981</v>
      </c>
      <c r="CF17" s="32">
        <f>CE17*C17</f>
        <v>141.97981664000002</v>
      </c>
      <c r="CG17" s="33"/>
      <c r="CH17" s="34"/>
      <c r="CI17" s="35"/>
      <c r="CJ17" s="34"/>
      <c r="CK17" s="36"/>
    </row>
    <row r="18" spans="1:89" ht="35.1" customHeight="1">
      <c r="A18" s="49" t="s">
        <v>71</v>
      </c>
      <c r="B18" s="49"/>
      <c r="C18" s="28">
        <v>1.2164719999999999E-3</v>
      </c>
      <c r="D18" s="28" t="s">
        <v>51</v>
      </c>
      <c r="E18" s="29">
        <f>E17</f>
        <v>2872</v>
      </c>
      <c r="F18" s="30">
        <f>C18*E18</f>
        <v>3.4937075839999996</v>
      </c>
      <c r="G18" s="29">
        <f>G17</f>
        <v>765</v>
      </c>
      <c r="H18" s="30">
        <f>C18*G18</f>
        <v>0.93060107999999997</v>
      </c>
      <c r="I18" s="29">
        <f>I17</f>
        <v>3246</v>
      </c>
      <c r="J18" s="30">
        <f>I18*C18</f>
        <v>3.9486681119999996</v>
      </c>
      <c r="K18" s="29">
        <f>K17</f>
        <v>2974</v>
      </c>
      <c r="L18" s="30">
        <f>K18*C18</f>
        <v>3.6177877279999997</v>
      </c>
      <c r="M18" s="29">
        <f>M17</f>
        <v>2317</v>
      </c>
      <c r="N18" s="30">
        <f>M18*C18</f>
        <v>2.8185656239999997</v>
      </c>
      <c r="O18" s="29">
        <f>O17</f>
        <v>2872</v>
      </c>
      <c r="P18" s="30">
        <f>O18*C18</f>
        <v>3.4937075839999996</v>
      </c>
      <c r="Q18" s="29">
        <f>Q17</f>
        <v>2897</v>
      </c>
      <c r="R18" s="30">
        <f>Q18*C18</f>
        <v>3.5241193839999996</v>
      </c>
      <c r="S18" s="29">
        <f>S17</f>
        <v>1687</v>
      </c>
      <c r="T18" s="30">
        <f>S18*C18</f>
        <v>2.0521882639999998</v>
      </c>
      <c r="U18" s="29">
        <f>U17</f>
        <v>3536</v>
      </c>
      <c r="V18" s="30">
        <f>U18*C18</f>
        <v>4.3014449919999995</v>
      </c>
      <c r="W18" s="29">
        <f>W17</f>
        <v>4778</v>
      </c>
      <c r="X18" s="30">
        <f>W18*C18</f>
        <v>5.8123032159999992</v>
      </c>
      <c r="Y18" s="29">
        <f>Y17</f>
        <v>4607</v>
      </c>
      <c r="Z18" s="30">
        <f>Y18*C18</f>
        <v>5.6042865039999992</v>
      </c>
      <c r="AA18" s="29">
        <f>AA17</f>
        <v>2517</v>
      </c>
      <c r="AB18" s="30">
        <f>AA18*C18</f>
        <v>3.0618600239999996</v>
      </c>
      <c r="AC18" s="29">
        <f>AC17</f>
        <v>2568</v>
      </c>
      <c r="AD18" s="30">
        <f>AC18*C18</f>
        <v>3.1239000959999998</v>
      </c>
      <c r="AE18" s="29">
        <f>AE17</f>
        <v>1258</v>
      </c>
      <c r="AF18" s="30">
        <f>AE18*C18</f>
        <v>1.5303217759999999</v>
      </c>
      <c r="AG18" s="29">
        <f>AG17</f>
        <v>1811</v>
      </c>
      <c r="AH18" s="30">
        <f>C18*AG18</f>
        <v>2.2030307919999998</v>
      </c>
      <c r="AI18" s="29">
        <f>AI17</f>
        <v>2993</v>
      </c>
      <c r="AJ18" s="30">
        <f>AI18*C18</f>
        <v>3.6409006959999997</v>
      </c>
      <c r="AK18" s="29">
        <f>AK17</f>
        <v>1583</v>
      </c>
      <c r="AL18" s="30">
        <f>AK18*C18</f>
        <v>1.9256751759999999</v>
      </c>
      <c r="AM18" s="29">
        <f>AM17</f>
        <v>2493</v>
      </c>
      <c r="AN18" s="30">
        <f>AM18*C18</f>
        <v>3.0326646959999999</v>
      </c>
      <c r="AO18" s="29">
        <f>AO17</f>
        <v>1073</v>
      </c>
      <c r="AP18" s="30">
        <f>C18*AO18</f>
        <v>1.3052744559999998</v>
      </c>
      <c r="AQ18" s="29">
        <f>AQ17</f>
        <v>2329</v>
      </c>
      <c r="AR18" s="30">
        <f>AQ18*C18</f>
        <v>2.8331632879999997</v>
      </c>
      <c r="AS18" s="29">
        <f>AS17</f>
        <v>4334</v>
      </c>
      <c r="AT18" s="30">
        <f>AS18*C18</f>
        <v>5.2721896479999995</v>
      </c>
      <c r="AU18" s="29">
        <f>AU17</f>
        <v>1620</v>
      </c>
      <c r="AV18" s="30">
        <f>AU18*C18</f>
        <v>1.9706846399999998</v>
      </c>
      <c r="AW18" s="29">
        <f>AW17</f>
        <v>4565</v>
      </c>
      <c r="AX18" s="30">
        <f>AW18*C18</f>
        <v>5.5531946799999998</v>
      </c>
      <c r="AY18" s="29">
        <f>AY17</f>
        <v>3083</v>
      </c>
      <c r="AZ18" s="30">
        <f>AY18*C18</f>
        <v>3.7503831759999997</v>
      </c>
      <c r="BA18" s="29">
        <f>BA17</f>
        <v>2406</v>
      </c>
      <c r="BB18" s="30">
        <f>BA18*C18</f>
        <v>2.9268316319999998</v>
      </c>
      <c r="BC18" s="29">
        <f>BC17</f>
        <v>4036</v>
      </c>
      <c r="BD18" s="30">
        <f>BC18*C18</f>
        <v>4.9096809919999993</v>
      </c>
      <c r="BE18" s="29">
        <f>BE17</f>
        <v>510</v>
      </c>
      <c r="BF18" s="30">
        <f>BE18*C18</f>
        <v>0.62040071999999991</v>
      </c>
      <c r="BG18" s="29">
        <f>BG17</f>
        <v>3370</v>
      </c>
      <c r="BH18" s="30">
        <f>BG18*C18</f>
        <v>4.0995106400000001</v>
      </c>
      <c r="BI18" s="29">
        <f>BI17</f>
        <v>2969</v>
      </c>
      <c r="BJ18" s="30">
        <f>BI18*C18</f>
        <v>3.6117053679999995</v>
      </c>
      <c r="BK18" s="29">
        <f>BK17</f>
        <v>1808</v>
      </c>
      <c r="BL18" s="30">
        <f>BK18*C18</f>
        <v>2.1993813759999998</v>
      </c>
      <c r="BM18" s="29">
        <f>BM17</f>
        <v>3659</v>
      </c>
      <c r="BN18" s="30">
        <f>BM18*C18</f>
        <v>4.4510710479999993</v>
      </c>
      <c r="BO18" s="29">
        <f>BO17</f>
        <v>3734</v>
      </c>
      <c r="BP18" s="30">
        <f>BO18*C18</f>
        <v>4.5423064479999997</v>
      </c>
      <c r="BQ18" s="29">
        <f>BQ17</f>
        <v>747</v>
      </c>
      <c r="BR18" s="30">
        <f>C18*BQ18</f>
        <v>0.90870458399999998</v>
      </c>
      <c r="BS18" s="29">
        <f>BS17</f>
        <v>619</v>
      </c>
      <c r="BT18" s="30">
        <f>C18*BS18</f>
        <v>0.75299616799999991</v>
      </c>
      <c r="BU18" s="29">
        <f>BU17</f>
        <v>3041</v>
      </c>
      <c r="BV18" s="30">
        <f>BU18*C18</f>
        <v>3.6992913519999999</v>
      </c>
      <c r="BW18" s="29">
        <f>BW17</f>
        <v>3134</v>
      </c>
      <c r="BX18" s="30">
        <f>BW18*C18</f>
        <v>3.8124232479999995</v>
      </c>
      <c r="BY18" s="29">
        <f>BY17</f>
        <v>2516</v>
      </c>
      <c r="BZ18" s="30">
        <f>BY18*C18</f>
        <v>3.0606435519999997</v>
      </c>
      <c r="CA18" s="29">
        <f>CA17</f>
        <v>3076</v>
      </c>
      <c r="CB18" s="30">
        <f>CA18*C18</f>
        <v>3.7418678719999998</v>
      </c>
      <c r="CC18" s="29">
        <f>CC17</f>
        <v>3578</v>
      </c>
      <c r="CD18" s="30">
        <f>CC18*C18</f>
        <v>4.3525368159999998</v>
      </c>
      <c r="CE18" s="31">
        <f>E18+G18+I18+K18+M18+O18+Q18+S18+U18+W18+Y18+AA18+AC18+AE18+AG18+AI18+AK18+AM18+AO18+AQ18+AS18+AU18+AW18+AY18+BA18+BC18+BE18+BG18+BI18+BK18+BM18+BO18+BQ18+BS18+BU18+BW18+BY18+CA18+CC18</f>
        <v>103981</v>
      </c>
      <c r="CF18" s="32">
        <f>CE18*C18</f>
        <v>126.48997503199999</v>
      </c>
      <c r="CG18" s="33"/>
      <c r="CH18" s="37"/>
      <c r="CI18" s="38"/>
      <c r="CJ18" s="34"/>
      <c r="CK18" s="36"/>
    </row>
    <row r="19" spans="1:89" ht="35.1" customHeight="1">
      <c r="A19" s="49" t="s">
        <v>72</v>
      </c>
      <c r="B19" s="49"/>
      <c r="C19" s="28">
        <f>C17+C18</f>
        <v>2.581912E-3</v>
      </c>
      <c r="D19" s="28" t="s">
        <v>51</v>
      </c>
      <c r="E19" s="39">
        <f>E17</f>
        <v>2872</v>
      </c>
      <c r="F19" s="40">
        <f>C19*E19</f>
        <v>7.4152512640000001</v>
      </c>
      <c r="G19" s="39">
        <f>G17</f>
        <v>765</v>
      </c>
      <c r="H19" s="40">
        <f>G19*C19</f>
        <v>1.9751626799999999</v>
      </c>
      <c r="I19" s="39">
        <f>I17</f>
        <v>3246</v>
      </c>
      <c r="J19" s="40">
        <f>I19*C19</f>
        <v>8.3808863519999992</v>
      </c>
      <c r="K19" s="39">
        <f>K17</f>
        <v>2974</v>
      </c>
      <c r="L19" s="40">
        <f>K19*C19</f>
        <v>7.6786062880000001</v>
      </c>
      <c r="M19" s="39">
        <f>M17</f>
        <v>2317</v>
      </c>
      <c r="N19" s="40">
        <f>M19*C19</f>
        <v>5.9822901039999996</v>
      </c>
      <c r="O19" s="39">
        <f>O17</f>
        <v>2872</v>
      </c>
      <c r="P19" s="40">
        <f>O19*C19</f>
        <v>7.4152512640000001</v>
      </c>
      <c r="Q19" s="39">
        <f>Q17</f>
        <v>2897</v>
      </c>
      <c r="R19" s="40">
        <f>Q19*C19</f>
        <v>7.4797990639999998</v>
      </c>
      <c r="S19" s="39">
        <f>S17</f>
        <v>1687</v>
      </c>
      <c r="T19" s="40">
        <f>S19*C19</f>
        <v>4.355685544</v>
      </c>
      <c r="U19" s="39">
        <f>U17</f>
        <v>3536</v>
      </c>
      <c r="V19" s="40">
        <f>U19*C19</f>
        <v>9.1296408319999998</v>
      </c>
      <c r="W19" s="39">
        <f>W17</f>
        <v>4778</v>
      </c>
      <c r="X19" s="40">
        <f>W19*C19</f>
        <v>12.336375536</v>
      </c>
      <c r="Y19" s="39">
        <f>Y17</f>
        <v>4607</v>
      </c>
      <c r="Z19" s="40">
        <f>Y19*C19</f>
        <v>11.894868583999999</v>
      </c>
      <c r="AA19" s="39">
        <f>AA17</f>
        <v>2517</v>
      </c>
      <c r="AB19" s="40">
        <f>AA19*C19</f>
        <v>6.498672504</v>
      </c>
      <c r="AC19" s="39">
        <f>AC17</f>
        <v>2568</v>
      </c>
      <c r="AD19" s="40">
        <f>AC19*C19</f>
        <v>6.6303500160000004</v>
      </c>
      <c r="AE19" s="39">
        <f>AE17</f>
        <v>1258</v>
      </c>
      <c r="AF19" s="40">
        <f>AE19*C19</f>
        <v>3.2480452959999999</v>
      </c>
      <c r="AG19" s="39">
        <f>AG17</f>
        <v>1811</v>
      </c>
      <c r="AH19" s="40">
        <f>C19*AG19</f>
        <v>4.6758426320000002</v>
      </c>
      <c r="AI19" s="39">
        <f>AI17</f>
        <v>2993</v>
      </c>
      <c r="AJ19" s="40">
        <f>AI19*C19</f>
        <v>7.7276626159999999</v>
      </c>
      <c r="AK19" s="39">
        <f>AK17</f>
        <v>1583</v>
      </c>
      <c r="AL19" s="40">
        <f>AK19*C19</f>
        <v>4.0871666959999997</v>
      </c>
      <c r="AM19" s="39">
        <f>AM17</f>
        <v>2493</v>
      </c>
      <c r="AN19" s="40">
        <f>AM19*C19</f>
        <v>6.4367066160000004</v>
      </c>
      <c r="AO19" s="39">
        <f>AO17</f>
        <v>1073</v>
      </c>
      <c r="AP19" s="40">
        <f>AO19*C19</f>
        <v>2.7703915760000002</v>
      </c>
      <c r="AQ19" s="39">
        <f>AQ17</f>
        <v>2329</v>
      </c>
      <c r="AR19" s="40">
        <f>AQ19*C19</f>
        <v>6.0132730480000003</v>
      </c>
      <c r="AS19" s="39">
        <f>AS17</f>
        <v>4334</v>
      </c>
      <c r="AT19" s="40">
        <f>AS19*C19</f>
        <v>11.190006608000001</v>
      </c>
      <c r="AU19" s="39">
        <f>AU17</f>
        <v>1620</v>
      </c>
      <c r="AV19" s="40">
        <f>AU19*C19</f>
        <v>4.1826974400000001</v>
      </c>
      <c r="AW19" s="39">
        <f>AW17</f>
        <v>4565</v>
      </c>
      <c r="AX19" s="40">
        <f>AW19*C19</f>
        <v>11.786428280000001</v>
      </c>
      <c r="AY19" s="39">
        <f>AY17</f>
        <v>3083</v>
      </c>
      <c r="AZ19" s="40">
        <f>AY19*C19</f>
        <v>7.9600346960000001</v>
      </c>
      <c r="BA19" s="39">
        <f>BA17</f>
        <v>2406</v>
      </c>
      <c r="BB19" s="40">
        <f>BA19*C19</f>
        <v>6.2120802719999997</v>
      </c>
      <c r="BC19" s="39">
        <f>BC17</f>
        <v>4036</v>
      </c>
      <c r="BD19" s="40">
        <f>BC19*C19</f>
        <v>10.420596831999999</v>
      </c>
      <c r="BE19" s="39">
        <f>BE17</f>
        <v>510</v>
      </c>
      <c r="BF19" s="40">
        <f>BE19*C19</f>
        <v>1.31677512</v>
      </c>
      <c r="BG19" s="39">
        <f>BG17</f>
        <v>3370</v>
      </c>
      <c r="BH19" s="40">
        <f>BG19*C19</f>
        <v>8.7010434399999994</v>
      </c>
      <c r="BI19" s="39">
        <f>BI17</f>
        <v>2969</v>
      </c>
      <c r="BJ19" s="40">
        <f>BI19*C19</f>
        <v>7.6656967280000003</v>
      </c>
      <c r="BK19" s="39">
        <f>BK17</f>
        <v>1808</v>
      </c>
      <c r="BL19" s="40">
        <f>BK19*C19</f>
        <v>4.6680968959999998</v>
      </c>
      <c r="BM19" s="39">
        <f>BM17</f>
        <v>3659</v>
      </c>
      <c r="BN19" s="40">
        <f>BM19*C19</f>
        <v>9.4472160079999998</v>
      </c>
      <c r="BO19" s="39">
        <f>BO17</f>
        <v>3734</v>
      </c>
      <c r="BP19" s="40">
        <f>BO19*C19</f>
        <v>9.6408594080000007</v>
      </c>
      <c r="BQ19" s="39">
        <f>BQ17</f>
        <v>747</v>
      </c>
      <c r="BR19" s="40">
        <f>BQ19*C19</f>
        <v>1.928688264</v>
      </c>
      <c r="BS19" s="39">
        <f>BS17</f>
        <v>619</v>
      </c>
      <c r="BT19" s="40">
        <f>BS19*C19</f>
        <v>1.598203528</v>
      </c>
      <c r="BU19" s="39">
        <f>BU17</f>
        <v>3041</v>
      </c>
      <c r="BV19" s="40">
        <f>BU19*C19</f>
        <v>7.851594392</v>
      </c>
      <c r="BW19" s="39">
        <f>BW17</f>
        <v>3134</v>
      </c>
      <c r="BX19" s="40">
        <f>BW19*C19</f>
        <v>8.0917122080000006</v>
      </c>
      <c r="BY19" s="39">
        <f>BY17</f>
        <v>2516</v>
      </c>
      <c r="BZ19" s="40">
        <f>BY19*C19</f>
        <v>6.4960905919999998</v>
      </c>
      <c r="CA19" s="39">
        <f>CA17</f>
        <v>3076</v>
      </c>
      <c r="CB19" s="40">
        <f>CA19*C19</f>
        <v>7.9419613120000001</v>
      </c>
      <c r="CC19" s="39">
        <f>CC17</f>
        <v>3578</v>
      </c>
      <c r="CD19" s="40">
        <f>CC19*C19</f>
        <v>9.2380811359999999</v>
      </c>
      <c r="CE19" s="41">
        <f>E19+G19+I19+K19+M19+O19+Q19+S19+U19+W19+Y19+AA19+AC19+AE19+AG19+AI19+AK19+AM19+AO19+AQ19+AS19+AU19+AW19+AY19+BA19+BC19+BE19+BG19+BI19+BK19+BM19+BO19+BQ19+BS19+BU19+BW19+BY19+CA19+CC19</f>
        <v>103981</v>
      </c>
      <c r="CF19" s="42">
        <f>CE19*C19</f>
        <v>268.46979167199999</v>
      </c>
      <c r="CG19" s="33"/>
      <c r="CH19" s="34"/>
      <c r="CI19" s="38"/>
      <c r="CJ19" s="34"/>
      <c r="CK19" s="36"/>
    </row>
    <row r="20" spans="1:89">
      <c r="A20" s="36"/>
      <c r="B20" s="36"/>
      <c r="C20" s="36"/>
      <c r="D20" s="36"/>
      <c r="E20" s="36"/>
      <c r="F20" s="36"/>
      <c r="G20" s="36"/>
      <c r="H20" s="36"/>
      <c r="BN20" s="46"/>
    </row>
    <row r="21" spans="1:89">
      <c r="A21" s="36"/>
      <c r="B21" s="36"/>
      <c r="C21" s="36"/>
      <c r="D21" s="36"/>
      <c r="E21" s="36"/>
      <c r="F21" s="36"/>
      <c r="G21" s="36"/>
      <c r="H21" s="36"/>
    </row>
    <row r="22" spans="1:89">
      <c r="A22" s="36"/>
      <c r="B22" s="36"/>
      <c r="C22" s="36"/>
      <c r="D22" s="36"/>
      <c r="E22" s="36"/>
      <c r="F22" s="36"/>
      <c r="G22" s="36"/>
      <c r="H22" s="36"/>
    </row>
    <row r="23" spans="1:89">
      <c r="A23" s="36"/>
      <c r="B23" s="36"/>
      <c r="C23" s="36"/>
      <c r="D23" s="36"/>
      <c r="E23" s="36"/>
      <c r="F23" s="36"/>
      <c r="G23" s="36"/>
      <c r="H23" s="36"/>
    </row>
    <row r="24" spans="1:89">
      <c r="A24" s="36"/>
      <c r="B24" s="36"/>
      <c r="C24" s="36"/>
      <c r="D24" s="36"/>
      <c r="E24" s="36"/>
      <c r="F24" s="36"/>
      <c r="G24" s="36"/>
      <c r="H24" s="36"/>
    </row>
    <row r="25" spans="1:89">
      <c r="A25" s="36"/>
      <c r="B25" s="36"/>
      <c r="C25" s="36"/>
      <c r="D25" s="36"/>
      <c r="E25" s="36"/>
      <c r="F25" s="36"/>
      <c r="G25" s="36"/>
      <c r="H25" s="36"/>
    </row>
    <row r="26" spans="1:89">
      <c r="A26" s="36"/>
      <c r="B26" s="36"/>
      <c r="C26" s="36"/>
      <c r="D26" s="36"/>
      <c r="E26" s="36"/>
      <c r="F26" s="36"/>
      <c r="G26" s="36"/>
      <c r="H26" s="36"/>
    </row>
    <row r="27" spans="1:89">
      <c r="A27" s="36"/>
      <c r="B27" s="36"/>
      <c r="C27" s="36"/>
      <c r="D27" s="36"/>
      <c r="E27" s="36"/>
      <c r="F27" s="36"/>
      <c r="G27" s="36"/>
      <c r="H27" s="36"/>
    </row>
    <row r="28" spans="1:89">
      <c r="A28" s="36"/>
      <c r="B28" s="36"/>
      <c r="C28" s="36"/>
      <c r="D28" s="36"/>
      <c r="E28" s="36"/>
      <c r="F28" s="36"/>
      <c r="G28" s="36"/>
      <c r="H28" s="36"/>
    </row>
    <row r="29" spans="1:89">
      <c r="A29" s="36"/>
      <c r="B29" s="36"/>
      <c r="C29" s="36"/>
      <c r="D29" s="36"/>
      <c r="E29" s="36"/>
      <c r="F29" s="36"/>
      <c r="G29" s="36"/>
      <c r="H29" s="36"/>
    </row>
    <row r="30" spans="1:89">
      <c r="A30" s="36"/>
      <c r="B30" s="36"/>
      <c r="C30" s="36"/>
      <c r="D30" s="36"/>
      <c r="E30" s="36"/>
      <c r="F30" s="36"/>
      <c r="G30" s="36"/>
      <c r="H30" s="36"/>
    </row>
    <row r="31" spans="1:89">
      <c r="A31" s="36"/>
      <c r="B31" s="36"/>
      <c r="C31" s="36"/>
      <c r="D31" s="36"/>
      <c r="E31" s="36"/>
      <c r="F31" s="36"/>
      <c r="G31" s="36"/>
      <c r="H31" s="36"/>
    </row>
    <row r="32" spans="1:89">
      <c r="A32" s="36"/>
      <c r="B32" s="36"/>
      <c r="C32" s="36"/>
      <c r="D32" s="36"/>
      <c r="E32" s="36"/>
      <c r="F32" s="36"/>
      <c r="G32" s="36"/>
      <c r="H32" s="36"/>
    </row>
    <row r="33" spans="1:8">
      <c r="A33" s="36"/>
      <c r="B33" s="36"/>
      <c r="C33" s="36"/>
      <c r="D33" s="36"/>
      <c r="E33" s="36"/>
      <c r="F33" s="36"/>
      <c r="G33" s="36"/>
      <c r="H33" s="36"/>
    </row>
    <row r="34" spans="1:8">
      <c r="A34" s="36"/>
      <c r="B34" s="36"/>
      <c r="C34" s="36"/>
      <c r="D34" s="36"/>
      <c r="E34" s="36"/>
      <c r="F34" s="36"/>
      <c r="G34" s="36"/>
      <c r="H34" s="36"/>
    </row>
    <row r="35" spans="1:8">
      <c r="A35" s="36"/>
      <c r="B35" s="36"/>
      <c r="C35" s="36"/>
      <c r="D35" s="36"/>
      <c r="E35" s="36"/>
      <c r="F35" s="36"/>
      <c r="G35" s="36"/>
      <c r="H35" s="36"/>
    </row>
    <row r="36" spans="1:8">
      <c r="A36" s="36"/>
      <c r="B36" s="36"/>
      <c r="C36" s="36"/>
      <c r="D36" s="36"/>
      <c r="E36" s="36"/>
      <c r="F36" s="36"/>
      <c r="G36" s="36"/>
      <c r="H36" s="36"/>
    </row>
    <row r="37" spans="1:8">
      <c r="A37" s="36"/>
      <c r="B37" s="36"/>
      <c r="C37" s="36"/>
      <c r="D37" s="36"/>
      <c r="E37" s="36"/>
      <c r="F37" s="36"/>
      <c r="G37" s="36"/>
      <c r="H37" s="36"/>
    </row>
    <row r="38" spans="1:8">
      <c r="A38" s="36"/>
      <c r="B38" s="36"/>
      <c r="C38" s="36"/>
      <c r="D38" s="36"/>
      <c r="E38" s="36"/>
      <c r="F38" s="36"/>
      <c r="G38" s="36"/>
      <c r="H38" s="36"/>
    </row>
    <row r="39" spans="1:8">
      <c r="A39" s="36"/>
      <c r="B39" s="36"/>
      <c r="C39" s="36"/>
      <c r="D39" s="36"/>
      <c r="E39" s="36"/>
      <c r="F39" s="36"/>
      <c r="G39" s="36"/>
      <c r="H39" s="36"/>
    </row>
    <row r="40" spans="1:8">
      <c r="A40" s="36"/>
      <c r="B40" s="36"/>
      <c r="C40" s="36"/>
      <c r="D40" s="36"/>
      <c r="E40" s="36"/>
      <c r="F40" s="36"/>
      <c r="G40" s="36"/>
      <c r="H40" s="36"/>
    </row>
    <row r="41" spans="1:8">
      <c r="A41" s="36"/>
      <c r="B41" s="36"/>
      <c r="C41" s="36"/>
      <c r="D41" s="36"/>
      <c r="E41" s="36"/>
      <c r="F41" s="36"/>
      <c r="G41" s="36"/>
      <c r="H41" s="36"/>
    </row>
    <row r="42" spans="1:8">
      <c r="A42" s="36"/>
      <c r="B42" s="36"/>
      <c r="C42" s="36"/>
      <c r="D42" s="36"/>
      <c r="E42" s="36"/>
      <c r="F42" s="36"/>
      <c r="G42" s="36"/>
      <c r="H42" s="36"/>
    </row>
    <row r="43" spans="1:8">
      <c r="A43" s="36"/>
      <c r="B43" s="36"/>
      <c r="C43" s="36"/>
      <c r="D43" s="36"/>
      <c r="E43" s="36"/>
      <c r="F43" s="36"/>
      <c r="G43" s="36"/>
      <c r="H43" s="36"/>
    </row>
    <row r="44" spans="1:8">
      <c r="A44" s="36"/>
      <c r="B44" s="36"/>
      <c r="C44" s="36"/>
      <c r="D44" s="36"/>
      <c r="E44" s="36"/>
      <c r="F44" s="36"/>
      <c r="G44" s="36"/>
      <c r="H44" s="36"/>
    </row>
    <row r="45" spans="1:8">
      <c r="A45" s="36"/>
      <c r="B45" s="36"/>
      <c r="C45" s="36"/>
      <c r="D45" s="36"/>
      <c r="E45" s="36"/>
      <c r="F45" s="36"/>
      <c r="G45" s="36"/>
      <c r="H45" s="36"/>
    </row>
    <row r="46" spans="1:8">
      <c r="A46" s="36"/>
      <c r="B46" s="36"/>
      <c r="C46" s="36"/>
      <c r="D46" s="36"/>
      <c r="E46" s="36"/>
      <c r="F46" s="36"/>
      <c r="G46" s="36"/>
      <c r="H46" s="36"/>
    </row>
    <row r="47" spans="1:8">
      <c r="A47" s="36"/>
      <c r="B47" s="36"/>
      <c r="C47" s="36"/>
      <c r="D47" s="36"/>
      <c r="E47" s="36"/>
      <c r="F47" s="36"/>
      <c r="G47" s="36"/>
      <c r="H47" s="36"/>
    </row>
    <row r="48" spans="1:8">
      <c r="A48" s="36"/>
      <c r="B48" s="36"/>
      <c r="C48" s="36"/>
      <c r="D48" s="36"/>
      <c r="E48" s="36"/>
      <c r="F48" s="36"/>
      <c r="G48" s="36"/>
      <c r="H48" s="36"/>
    </row>
    <row r="49" spans="1:8">
      <c r="A49" s="36"/>
      <c r="B49" s="36"/>
      <c r="C49" s="36"/>
      <c r="D49" s="36"/>
      <c r="E49" s="36"/>
      <c r="F49" s="36"/>
      <c r="G49" s="36"/>
      <c r="H49" s="36"/>
    </row>
    <row r="50" spans="1:8">
      <c r="A50" s="36"/>
      <c r="B50" s="36"/>
      <c r="C50" s="36"/>
      <c r="D50" s="36"/>
      <c r="E50" s="36"/>
      <c r="F50" s="36"/>
      <c r="G50" s="36"/>
      <c r="H50" s="36"/>
    </row>
    <row r="51" spans="1:8">
      <c r="A51" s="36"/>
      <c r="B51" s="36"/>
      <c r="C51" s="36"/>
      <c r="D51" s="36"/>
      <c r="E51" s="36"/>
      <c r="F51" s="36"/>
      <c r="G51" s="36"/>
      <c r="H51" s="36"/>
    </row>
    <row r="52" spans="1:8">
      <c r="A52" s="36"/>
      <c r="B52" s="36"/>
      <c r="C52" s="36"/>
      <c r="D52" s="36"/>
      <c r="E52" s="36"/>
      <c r="F52" s="36"/>
      <c r="G52" s="36"/>
      <c r="H52" s="36"/>
    </row>
    <row r="53" spans="1:8">
      <c r="A53" s="36"/>
      <c r="B53" s="36"/>
      <c r="C53" s="36"/>
      <c r="D53" s="36"/>
      <c r="E53" s="36"/>
      <c r="F53" s="36"/>
      <c r="G53" s="36"/>
      <c r="H53" s="36"/>
    </row>
    <row r="54" spans="1:8">
      <c r="A54" s="36"/>
      <c r="B54" s="36"/>
      <c r="C54" s="36"/>
      <c r="D54" s="36"/>
      <c r="E54" s="36"/>
      <c r="F54" s="36"/>
      <c r="G54" s="36"/>
      <c r="H54" s="36"/>
    </row>
    <row r="55" spans="1:8">
      <c r="A55" s="36"/>
      <c r="B55" s="36"/>
      <c r="C55" s="36"/>
      <c r="D55" s="36"/>
      <c r="E55" s="36"/>
      <c r="F55" s="36"/>
      <c r="G55" s="36"/>
      <c r="H55" s="36"/>
    </row>
    <row r="56" spans="1:8">
      <c r="A56" s="36"/>
      <c r="B56" s="36"/>
      <c r="C56" s="36"/>
      <c r="D56" s="36"/>
      <c r="E56" s="36"/>
      <c r="F56" s="36"/>
      <c r="G56" s="36"/>
      <c r="H56" s="36"/>
    </row>
    <row r="57" spans="1:8">
      <c r="A57" s="36"/>
      <c r="B57" s="36"/>
      <c r="C57" s="36"/>
      <c r="D57" s="36"/>
      <c r="E57" s="36"/>
      <c r="F57" s="36"/>
      <c r="G57" s="36"/>
      <c r="H57" s="36"/>
    </row>
    <row r="58" spans="1:8">
      <c r="A58" s="36"/>
      <c r="B58" s="36"/>
      <c r="C58" s="36"/>
      <c r="D58" s="36"/>
      <c r="E58" s="36"/>
      <c r="F58" s="36"/>
      <c r="G58" s="36"/>
      <c r="H58" s="36"/>
    </row>
    <row r="59" spans="1:8">
      <c r="A59" s="36"/>
      <c r="B59" s="36"/>
      <c r="C59" s="36"/>
      <c r="D59" s="36"/>
      <c r="E59" s="36"/>
      <c r="F59" s="36"/>
      <c r="G59" s="36"/>
      <c r="H59" s="36"/>
    </row>
    <row r="60" spans="1:8">
      <c r="A60" s="36"/>
      <c r="B60" s="36"/>
      <c r="C60" s="36"/>
      <c r="D60" s="36"/>
      <c r="E60" s="36"/>
      <c r="F60" s="36"/>
      <c r="G60" s="36"/>
      <c r="H60" s="36"/>
    </row>
    <row r="61" spans="1:8">
      <c r="A61" s="36"/>
      <c r="B61" s="36"/>
      <c r="C61" s="36"/>
      <c r="D61" s="36"/>
      <c r="E61" s="36"/>
      <c r="F61" s="36"/>
      <c r="G61" s="36"/>
      <c r="H61" s="36"/>
    </row>
    <row r="62" spans="1:8">
      <c r="A62" s="36"/>
      <c r="B62" s="36"/>
      <c r="C62" s="36"/>
      <c r="D62" s="36"/>
      <c r="E62" s="36"/>
      <c r="F62" s="36"/>
      <c r="G62" s="36"/>
      <c r="H62" s="36"/>
    </row>
    <row r="63" spans="1:8">
      <c r="A63" s="36"/>
      <c r="B63" s="36"/>
      <c r="C63" s="36"/>
      <c r="D63" s="36"/>
      <c r="E63" s="36"/>
      <c r="F63" s="36"/>
      <c r="G63" s="36"/>
      <c r="H63" s="36"/>
    </row>
    <row r="64" spans="1:8">
      <c r="A64" s="36"/>
      <c r="B64" s="36"/>
      <c r="C64" s="36"/>
      <c r="D64" s="36"/>
      <c r="E64" s="36"/>
      <c r="F64" s="36"/>
      <c r="G64" s="36"/>
      <c r="H64" s="36"/>
    </row>
    <row r="65" spans="1:8">
      <c r="A65" s="36"/>
      <c r="B65" s="36"/>
      <c r="C65" s="36"/>
      <c r="D65" s="36"/>
      <c r="E65" s="36"/>
      <c r="F65" s="36"/>
      <c r="G65" s="36"/>
      <c r="H65" s="36"/>
    </row>
    <row r="66" spans="1:8">
      <c r="A66" s="36"/>
      <c r="B66" s="36"/>
      <c r="C66" s="36"/>
      <c r="D66" s="36"/>
      <c r="E66" s="36"/>
      <c r="F66" s="36"/>
      <c r="G66" s="36"/>
      <c r="H66" s="36"/>
    </row>
    <row r="67" spans="1:8">
      <c r="A67" s="36"/>
      <c r="B67" s="36"/>
      <c r="C67" s="36"/>
      <c r="D67" s="36"/>
      <c r="E67" s="36"/>
      <c r="F67" s="36"/>
      <c r="G67" s="36"/>
      <c r="H67" s="36"/>
    </row>
    <row r="68" spans="1:8">
      <c r="A68" s="36"/>
      <c r="B68" s="36"/>
      <c r="C68" s="36"/>
      <c r="D68" s="36"/>
      <c r="E68" s="36"/>
      <c r="F68" s="36"/>
      <c r="G68" s="36"/>
      <c r="H68" s="36"/>
    </row>
    <row r="69" spans="1:8">
      <c r="A69" s="36"/>
      <c r="B69" s="36"/>
      <c r="C69" s="36"/>
      <c r="D69" s="36"/>
      <c r="E69" s="36"/>
      <c r="F69" s="36"/>
      <c r="G69" s="36"/>
      <c r="H69" s="36"/>
    </row>
    <row r="70" spans="1:8">
      <c r="A70" s="36"/>
      <c r="B70" s="36"/>
      <c r="C70" s="36"/>
      <c r="D70" s="36"/>
      <c r="E70" s="36"/>
      <c r="F70" s="36"/>
      <c r="G70" s="36"/>
      <c r="H70" s="36"/>
    </row>
    <row r="71" spans="1:8">
      <c r="A71" s="36"/>
      <c r="B71" s="36"/>
      <c r="C71" s="36"/>
      <c r="D71" s="36"/>
      <c r="E71" s="36"/>
      <c r="F71" s="36"/>
      <c r="G71" s="36"/>
      <c r="H71" s="36"/>
    </row>
    <row r="72" spans="1:8">
      <c r="A72" s="36"/>
      <c r="B72" s="36"/>
      <c r="C72" s="36"/>
      <c r="D72" s="36"/>
      <c r="E72" s="36"/>
      <c r="F72" s="36"/>
      <c r="G72" s="36"/>
      <c r="H72" s="36"/>
    </row>
    <row r="73" spans="1:8">
      <c r="A73" s="36"/>
      <c r="B73" s="36"/>
      <c r="C73" s="36"/>
      <c r="D73" s="36"/>
      <c r="E73" s="36"/>
      <c r="F73" s="36"/>
      <c r="G73" s="36"/>
      <c r="H73" s="36"/>
    </row>
    <row r="74" spans="1:8">
      <c r="A74" s="36"/>
      <c r="B74" s="36"/>
      <c r="C74" s="36"/>
      <c r="D74" s="36"/>
      <c r="E74" s="36"/>
      <c r="F74" s="36"/>
      <c r="G74" s="36"/>
      <c r="H74" s="36"/>
    </row>
    <row r="75" spans="1:8">
      <c r="A75" s="36"/>
      <c r="B75" s="36"/>
      <c r="C75" s="36"/>
      <c r="D75" s="36"/>
      <c r="E75" s="36"/>
      <c r="F75" s="36"/>
      <c r="G75" s="36"/>
      <c r="H75" s="36"/>
    </row>
    <row r="76" spans="1:8">
      <c r="A76" s="36"/>
      <c r="B76" s="36"/>
      <c r="C76" s="36"/>
      <c r="D76" s="36"/>
      <c r="E76" s="36"/>
      <c r="F76" s="36"/>
      <c r="G76" s="36"/>
      <c r="H76" s="36"/>
    </row>
    <row r="77" spans="1:8">
      <c r="A77" s="36"/>
      <c r="B77" s="36"/>
      <c r="C77" s="36"/>
      <c r="D77" s="36"/>
      <c r="E77" s="36"/>
      <c r="F77" s="36"/>
      <c r="G77" s="36"/>
      <c r="H77" s="36"/>
    </row>
    <row r="78" spans="1:8">
      <c r="A78" s="36"/>
      <c r="B78" s="36"/>
      <c r="C78" s="36"/>
      <c r="D78" s="36"/>
      <c r="E78" s="36"/>
      <c r="F78" s="36"/>
      <c r="G78" s="36"/>
      <c r="H78" s="36"/>
    </row>
    <row r="79" spans="1:8">
      <c r="A79" s="36"/>
      <c r="B79" s="36"/>
      <c r="C79" s="36"/>
      <c r="D79" s="36"/>
      <c r="E79" s="36"/>
      <c r="F79" s="36"/>
      <c r="G79" s="36"/>
      <c r="H79" s="36"/>
    </row>
    <row r="80" spans="1:8">
      <c r="A80" s="36"/>
      <c r="B80" s="36"/>
      <c r="C80" s="36"/>
      <c r="D80" s="36"/>
      <c r="E80" s="36"/>
      <c r="F80" s="36"/>
      <c r="G80" s="36"/>
      <c r="H80" s="36"/>
    </row>
    <row r="81" spans="1:8">
      <c r="A81" s="36"/>
      <c r="B81" s="36"/>
      <c r="C81" s="36"/>
      <c r="D81" s="36"/>
      <c r="E81" s="36"/>
      <c r="F81" s="36"/>
      <c r="G81" s="36"/>
      <c r="H81" s="36"/>
    </row>
    <row r="82" spans="1:8">
      <c r="A82" s="36"/>
      <c r="B82" s="36"/>
      <c r="C82" s="36"/>
      <c r="D82" s="36"/>
      <c r="E82" s="36"/>
      <c r="F82" s="36"/>
      <c r="G82" s="36"/>
      <c r="H82" s="36"/>
    </row>
    <row r="83" spans="1:8">
      <c r="A83" s="36"/>
      <c r="B83" s="36"/>
      <c r="C83" s="36"/>
      <c r="D83" s="36"/>
      <c r="E83" s="36"/>
      <c r="F83" s="36"/>
      <c r="G83" s="36"/>
      <c r="H83" s="36"/>
    </row>
    <row r="84" spans="1:8">
      <c r="A84" s="36"/>
      <c r="B84" s="36"/>
      <c r="C84" s="36"/>
      <c r="D84" s="36"/>
      <c r="E84" s="36"/>
      <c r="F84" s="36"/>
      <c r="G84" s="36"/>
      <c r="H84" s="36"/>
    </row>
    <row r="85" spans="1:8">
      <c r="A85" s="36"/>
      <c r="B85" s="36"/>
      <c r="C85" s="36"/>
      <c r="D85" s="36"/>
      <c r="E85" s="36"/>
      <c r="F85" s="36"/>
      <c r="G85" s="36"/>
      <c r="H85" s="36"/>
    </row>
    <row r="86" spans="1:8">
      <c r="A86" s="36"/>
      <c r="B86" s="36"/>
      <c r="C86" s="36"/>
      <c r="D86" s="36"/>
      <c r="E86" s="36"/>
      <c r="F86" s="36"/>
      <c r="G86" s="36"/>
      <c r="H86" s="36"/>
    </row>
    <row r="87" spans="1:8">
      <c r="A87" s="36"/>
      <c r="B87" s="36"/>
      <c r="C87" s="36"/>
      <c r="D87" s="36"/>
      <c r="E87" s="36"/>
      <c r="F87" s="36"/>
      <c r="G87" s="36"/>
      <c r="H87" s="36"/>
    </row>
    <row r="88" spans="1:8">
      <c r="A88" s="36"/>
      <c r="B88" s="36"/>
      <c r="C88" s="36"/>
      <c r="D88" s="36"/>
      <c r="E88" s="36"/>
      <c r="F88" s="36"/>
      <c r="G88" s="36"/>
      <c r="H88" s="36"/>
    </row>
    <row r="89" spans="1:8">
      <c r="A89" s="36"/>
      <c r="B89" s="36"/>
      <c r="C89" s="36"/>
      <c r="D89" s="36"/>
      <c r="E89" s="36"/>
      <c r="F89" s="36"/>
      <c r="G89" s="36"/>
      <c r="H89" s="36"/>
    </row>
    <row r="90" spans="1:8">
      <c r="A90" s="36"/>
      <c r="B90" s="36"/>
      <c r="C90" s="36"/>
      <c r="D90" s="36"/>
      <c r="E90" s="36"/>
      <c r="F90" s="36"/>
      <c r="G90" s="36"/>
      <c r="H90" s="36"/>
    </row>
    <row r="91" spans="1:8">
      <c r="A91" s="36"/>
      <c r="B91" s="36"/>
      <c r="C91" s="36"/>
      <c r="D91" s="36"/>
      <c r="E91" s="36"/>
      <c r="F91" s="36"/>
      <c r="G91" s="36"/>
      <c r="H91" s="36"/>
    </row>
    <row r="92" spans="1:8">
      <c r="A92" s="36"/>
      <c r="B92" s="36"/>
      <c r="C92" s="36"/>
      <c r="D92" s="36"/>
      <c r="E92" s="36"/>
      <c r="F92" s="36"/>
      <c r="G92" s="36"/>
      <c r="H92" s="36"/>
    </row>
    <row r="93" spans="1:8">
      <c r="A93" s="36"/>
      <c r="B93" s="36"/>
      <c r="C93" s="36"/>
      <c r="D93" s="36"/>
      <c r="E93" s="36"/>
      <c r="F93" s="36"/>
      <c r="G93" s="36"/>
      <c r="H93" s="36"/>
    </row>
    <row r="94" spans="1:8">
      <c r="A94" s="36"/>
      <c r="B94" s="36"/>
      <c r="C94" s="36"/>
      <c r="D94" s="36"/>
      <c r="E94" s="36"/>
      <c r="F94" s="36"/>
      <c r="G94" s="36"/>
      <c r="H94" s="36"/>
    </row>
    <row r="95" spans="1:8">
      <c r="A95" s="36"/>
      <c r="B95" s="36"/>
      <c r="C95" s="36"/>
      <c r="D95" s="36"/>
      <c r="E95" s="36"/>
      <c r="F95" s="36"/>
      <c r="G95" s="36"/>
      <c r="H95" s="36"/>
    </row>
    <row r="96" spans="1:8">
      <c r="A96" s="36"/>
      <c r="B96" s="36"/>
      <c r="C96" s="36"/>
      <c r="D96" s="36"/>
      <c r="E96" s="36"/>
      <c r="F96" s="36"/>
      <c r="G96" s="36"/>
      <c r="H96" s="36"/>
    </row>
    <row r="97" spans="1:8">
      <c r="A97" s="36"/>
      <c r="B97" s="36"/>
      <c r="C97" s="36"/>
      <c r="D97" s="36"/>
      <c r="E97" s="36"/>
      <c r="F97" s="36"/>
      <c r="G97" s="36"/>
      <c r="H97" s="36"/>
    </row>
    <row r="98" spans="1:8">
      <c r="A98" s="36"/>
      <c r="B98" s="36"/>
      <c r="C98" s="36"/>
      <c r="D98" s="36"/>
      <c r="E98" s="36"/>
      <c r="F98" s="36"/>
      <c r="G98" s="36"/>
      <c r="H98" s="36"/>
    </row>
    <row r="99" spans="1:8">
      <c r="A99" s="36"/>
      <c r="B99" s="36"/>
      <c r="C99" s="36"/>
      <c r="D99" s="36"/>
      <c r="E99" s="36"/>
      <c r="F99" s="36"/>
      <c r="G99" s="36"/>
      <c r="H99" s="36"/>
    </row>
    <row r="100" spans="1:8">
      <c r="A100" s="36"/>
      <c r="B100" s="36"/>
      <c r="C100" s="36"/>
      <c r="D100" s="36"/>
      <c r="E100" s="36"/>
      <c r="F100" s="36"/>
      <c r="G100" s="36"/>
      <c r="H100" s="36"/>
    </row>
    <row r="101" spans="1:8">
      <c r="A101" s="36"/>
      <c r="B101" s="36"/>
      <c r="C101" s="36"/>
      <c r="D101" s="36"/>
      <c r="E101" s="36"/>
      <c r="F101" s="36"/>
      <c r="G101" s="36"/>
      <c r="H101" s="36"/>
    </row>
    <row r="102" spans="1:8">
      <c r="A102" s="36"/>
      <c r="B102" s="36"/>
      <c r="C102" s="36"/>
      <c r="D102" s="36"/>
      <c r="E102" s="36"/>
      <c r="F102" s="36"/>
      <c r="G102" s="36"/>
      <c r="H102" s="36"/>
    </row>
    <row r="103" spans="1:8">
      <c r="A103" s="36"/>
      <c r="B103" s="36"/>
      <c r="C103" s="36"/>
      <c r="D103" s="36"/>
      <c r="E103" s="36"/>
      <c r="F103" s="36"/>
      <c r="G103" s="36"/>
      <c r="H103" s="36"/>
    </row>
    <row r="104" spans="1:8">
      <c r="A104" s="36"/>
      <c r="B104" s="36"/>
      <c r="C104" s="36"/>
      <c r="D104" s="36"/>
      <c r="E104" s="36"/>
      <c r="F104" s="36"/>
      <c r="G104" s="36"/>
      <c r="H104" s="36"/>
    </row>
    <row r="105" spans="1:8">
      <c r="A105" s="36"/>
      <c r="B105" s="36"/>
      <c r="C105" s="36"/>
      <c r="D105" s="36"/>
      <c r="E105" s="36"/>
      <c r="F105" s="36"/>
      <c r="G105" s="36"/>
      <c r="H105" s="36"/>
    </row>
    <row r="106" spans="1:8">
      <c r="A106" s="36"/>
      <c r="B106" s="36"/>
      <c r="C106" s="36"/>
      <c r="D106" s="36"/>
      <c r="E106" s="36"/>
      <c r="F106" s="36"/>
      <c r="G106" s="36"/>
      <c r="H106" s="36"/>
    </row>
    <row r="107" spans="1:8">
      <c r="A107" s="36"/>
      <c r="B107" s="36"/>
      <c r="C107" s="36"/>
      <c r="D107" s="36"/>
      <c r="E107" s="36"/>
      <c r="F107" s="36"/>
      <c r="G107" s="36"/>
      <c r="H107" s="36"/>
    </row>
    <row r="108" spans="1:8">
      <c r="A108" s="36"/>
      <c r="B108" s="36"/>
      <c r="C108" s="36"/>
      <c r="D108" s="36"/>
      <c r="E108" s="36"/>
      <c r="F108" s="36"/>
      <c r="G108" s="36"/>
      <c r="H108" s="36"/>
    </row>
    <row r="109" spans="1:8">
      <c r="A109" s="36"/>
      <c r="B109" s="36"/>
      <c r="C109" s="36"/>
      <c r="D109" s="36"/>
      <c r="E109" s="36"/>
      <c r="F109" s="36"/>
      <c r="G109" s="36"/>
      <c r="H109" s="36"/>
    </row>
    <row r="110" spans="1:8">
      <c r="A110" s="36"/>
      <c r="B110" s="36"/>
      <c r="C110" s="36"/>
      <c r="D110" s="36"/>
      <c r="E110" s="36"/>
      <c r="F110" s="36"/>
      <c r="G110" s="36"/>
      <c r="H110" s="36"/>
    </row>
    <row r="111" spans="1:8">
      <c r="A111" s="36"/>
      <c r="B111" s="36"/>
      <c r="C111" s="36"/>
      <c r="D111" s="36"/>
      <c r="E111" s="36"/>
      <c r="F111" s="36"/>
      <c r="G111" s="36"/>
      <c r="H111" s="36"/>
    </row>
    <row r="112" spans="1:8">
      <c r="A112" s="36"/>
      <c r="B112" s="36"/>
      <c r="C112" s="36"/>
      <c r="D112" s="36"/>
      <c r="E112" s="36"/>
      <c r="F112" s="36"/>
      <c r="G112" s="36"/>
      <c r="H112" s="36"/>
    </row>
    <row r="113" spans="1:8">
      <c r="A113" s="36"/>
      <c r="B113" s="36"/>
      <c r="C113" s="36"/>
      <c r="D113" s="36"/>
      <c r="E113" s="36"/>
      <c r="F113" s="36"/>
      <c r="G113" s="36"/>
      <c r="H113" s="36"/>
    </row>
    <row r="114" spans="1:8">
      <c r="A114" s="36"/>
      <c r="B114" s="36"/>
      <c r="C114" s="36"/>
      <c r="D114" s="36"/>
      <c r="E114" s="36"/>
      <c r="F114" s="36"/>
      <c r="G114" s="36"/>
      <c r="H114" s="36"/>
    </row>
    <row r="115" spans="1:8">
      <c r="A115" s="36"/>
      <c r="B115" s="36"/>
      <c r="C115" s="36"/>
      <c r="D115" s="36"/>
      <c r="E115" s="36"/>
      <c r="F115" s="36"/>
      <c r="G115" s="36"/>
      <c r="H115" s="36"/>
    </row>
    <row r="116" spans="1:8">
      <c r="A116" s="36"/>
      <c r="B116" s="36"/>
      <c r="C116" s="36"/>
      <c r="D116" s="36"/>
      <c r="E116" s="36"/>
      <c r="F116" s="36"/>
      <c r="G116" s="36"/>
      <c r="H116" s="36"/>
    </row>
  </sheetData>
  <mergeCells count="53">
    <mergeCell ref="I1:J1"/>
    <mergeCell ref="A1:A2"/>
    <mergeCell ref="C1:C2"/>
    <mergeCell ref="D1:D2"/>
    <mergeCell ref="E1:F1"/>
    <mergeCell ref="G1:H1"/>
    <mergeCell ref="AA1:AB1"/>
    <mergeCell ref="AC1:AD1"/>
    <mergeCell ref="AE1:AF1"/>
    <mergeCell ref="AG1:AH1"/>
    <mergeCell ref="K1:L1"/>
    <mergeCell ref="M1:N1"/>
    <mergeCell ref="O1:P1"/>
    <mergeCell ref="Q1:R1"/>
    <mergeCell ref="S1:T1"/>
    <mergeCell ref="U1:V1"/>
    <mergeCell ref="A7:CK7"/>
    <mergeCell ref="BS1:BT1"/>
    <mergeCell ref="BU1:BV1"/>
    <mergeCell ref="BW1:BX1"/>
    <mergeCell ref="BY1:BZ1"/>
    <mergeCell ref="CA1:CB1"/>
    <mergeCell ref="CC1:CD1"/>
    <mergeCell ref="BG1:BH1"/>
    <mergeCell ref="BI1:BJ1"/>
    <mergeCell ref="BK1:BL1"/>
    <mergeCell ref="BM1:BN1"/>
    <mergeCell ref="BO1:BP1"/>
    <mergeCell ref="BQ1:BR1"/>
    <mergeCell ref="AU1:AV1"/>
    <mergeCell ref="AW1:AX1"/>
    <mergeCell ref="AY1:AZ1"/>
    <mergeCell ref="CE1:CF1"/>
    <mergeCell ref="CG1:CH1"/>
    <mergeCell ref="CI1:CJ1"/>
    <mergeCell ref="CK1:CK2"/>
    <mergeCell ref="A6:B6"/>
    <mergeCell ref="BA1:BB1"/>
    <mergeCell ref="BC1:BD1"/>
    <mergeCell ref="BE1:BF1"/>
    <mergeCell ref="AI1:AJ1"/>
    <mergeCell ref="AK1:AL1"/>
    <mergeCell ref="AM1:AN1"/>
    <mergeCell ref="AO1:AP1"/>
    <mergeCell ref="AQ1:AR1"/>
    <mergeCell ref="AS1:AT1"/>
    <mergeCell ref="W1:X1"/>
    <mergeCell ref="Y1:Z1"/>
    <mergeCell ref="A15:B15"/>
    <mergeCell ref="A16:B16"/>
    <mergeCell ref="A17:B17"/>
    <mergeCell ref="A18:B18"/>
    <mergeCell ref="A19:B19"/>
  </mergeCells>
  <printOptions horizontalCentered="1" gridLines="1"/>
  <pageMargins left="0.31496062992125984" right="0.27559055118110237" top="1.01" bottom="0.19685039370078741" header="0.55118110236220474" footer="0.15748031496062992"/>
  <pageSetup scale="95" orientation="portrait" r:id="rId1"/>
  <headerFooter alignWithMargins="0">
    <oddHeader>&amp;C&amp;"Arial,Bold"&amp;16BIHAR EDUCATION PROJECT COUNCIL, PATNA
&amp;12Approved Activities under REMS in Financial Year-2015-16</oddHeader>
  </headerFooter>
  <colBreaks count="41" manualBreakCount="41">
    <brk id="6" max="18" man="1"/>
    <brk id="8" max="18" man="1"/>
    <brk id="10" max="18" man="1"/>
    <brk id="12" max="18" man="1"/>
    <brk id="14" max="18" man="1"/>
    <brk id="16" max="18" man="1"/>
    <brk id="18" max="18" man="1"/>
    <brk id="20" max="18" man="1"/>
    <brk id="22" max="18" man="1"/>
    <brk id="24" max="18" man="1"/>
    <brk id="26" max="18" man="1"/>
    <brk id="28" max="18" man="1"/>
    <brk id="30" max="18" man="1"/>
    <brk id="32" max="18" man="1"/>
    <brk id="34" max="18" man="1"/>
    <brk id="36" max="18" man="1"/>
    <brk id="38" max="18" man="1"/>
    <brk id="40" max="18" man="1"/>
    <brk id="42" max="18" man="1"/>
    <brk id="44" max="18" man="1"/>
    <brk id="46" max="18" man="1"/>
    <brk id="48" max="18" man="1"/>
    <brk id="50" max="18" man="1"/>
    <brk id="52" max="18" man="1"/>
    <brk id="54" max="18" man="1"/>
    <brk id="56" max="18" man="1"/>
    <brk id="58" max="18" man="1"/>
    <brk id="60" max="18" man="1"/>
    <brk id="62" max="18" man="1"/>
    <brk id="64" max="18" man="1"/>
    <brk id="66" max="18" man="1"/>
    <brk id="68" max="18" man="1"/>
    <brk id="70" max="18" man="1"/>
    <brk id="72" max="18" man="1"/>
    <brk id="74" max="18" man="1"/>
    <brk id="76" max="18" man="1"/>
    <brk id="78" max="18" man="1"/>
    <brk id="80" max="18" man="1"/>
    <brk id="82" max="18" man="1"/>
    <brk id="84" max="18" man="1"/>
    <brk id="86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REMS_2015-16</vt:lpstr>
      <vt:lpstr>'REMS_2015-16'!Print_Area</vt:lpstr>
      <vt:lpstr>'REMS_2015-16'!Print_Titles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S. Singh</dc:creator>
  <cp:lastModifiedBy>Desktop</cp:lastModifiedBy>
  <cp:lastPrinted>2015-08-26T08:07:59Z</cp:lastPrinted>
  <dcterms:created xsi:type="dcterms:W3CDTF">2014-03-22T08:53:05Z</dcterms:created>
  <dcterms:modified xsi:type="dcterms:W3CDTF">2015-08-26T11:19:40Z</dcterms:modified>
</cp:coreProperties>
</file>